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/>
  </bookViews>
  <sheets>
    <sheet name="Sheet1" sheetId="13" r:id="rId1"/>
    <sheet name="April, 24" sheetId="1" r:id="rId2"/>
    <sheet name="May, 24" sheetId="2" r:id="rId3"/>
    <sheet name="June, 24" sheetId="3" r:id="rId4"/>
    <sheet name="July, 24" sheetId="4" r:id="rId5"/>
    <sheet name="August, 24" sheetId="5" r:id="rId6"/>
    <sheet name="September, 24" sheetId="6" r:id="rId7"/>
    <sheet name="October, 24" sheetId="7" r:id="rId8"/>
    <sheet name="November,24" sheetId="8" r:id="rId9"/>
    <sheet name="December, 24" sheetId="9" r:id="rId10"/>
    <sheet name="January, 25" sheetId="10" r:id="rId11"/>
    <sheet name="February, 25" sheetId="11" r:id="rId12"/>
    <sheet name="March, 25" sheetId="12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3" l="1"/>
  <c r="E11" i="13"/>
  <c r="E12" i="13"/>
  <c r="E13" i="13"/>
  <c r="E14" i="13"/>
  <c r="E15" i="13"/>
  <c r="E16" i="13"/>
  <c r="E17" i="13"/>
  <c r="E18" i="13"/>
  <c r="E19" i="13"/>
  <c r="E20" i="13"/>
  <c r="E21" i="13"/>
  <c r="G12" i="7" l="1"/>
  <c r="L21" i="13"/>
  <c r="L20" i="13"/>
  <c r="L19" i="13"/>
  <c r="L18" i="13"/>
  <c r="L17" i="13"/>
  <c r="L16" i="13"/>
  <c r="L15" i="13"/>
  <c r="L14" i="13"/>
  <c r="L13" i="13"/>
  <c r="L12" i="13"/>
  <c r="L11" i="13"/>
  <c r="L10" i="13"/>
  <c r="F11" i="13"/>
  <c r="F12" i="13"/>
  <c r="F13" i="13"/>
  <c r="G13" i="13" s="1"/>
  <c r="F14" i="13"/>
  <c r="F15" i="13"/>
  <c r="F16" i="13"/>
  <c r="G16" i="13" s="1"/>
  <c r="F17" i="13"/>
  <c r="G17" i="13" s="1"/>
  <c r="F18" i="13"/>
  <c r="F19" i="13"/>
  <c r="G19" i="13" s="1"/>
  <c r="F20" i="13"/>
  <c r="F21" i="13"/>
  <c r="G21" i="13" s="1"/>
  <c r="F10" i="13"/>
  <c r="G10" i="13" s="1"/>
  <c r="B2" i="13"/>
  <c r="B4" i="13" s="1"/>
  <c r="J21" i="13"/>
  <c r="H21" i="13"/>
  <c r="J20" i="13"/>
  <c r="H20" i="13"/>
  <c r="G20" i="13"/>
  <c r="J19" i="13"/>
  <c r="H19" i="13"/>
  <c r="J18" i="13"/>
  <c r="H18" i="13"/>
  <c r="G18" i="13"/>
  <c r="J17" i="13"/>
  <c r="H17" i="13"/>
  <c r="J16" i="13"/>
  <c r="H16" i="13"/>
  <c r="J15" i="13"/>
  <c r="H15" i="13"/>
  <c r="G15" i="13"/>
  <c r="J14" i="13"/>
  <c r="H14" i="13"/>
  <c r="G14" i="13"/>
  <c r="J13" i="13"/>
  <c r="H13" i="13"/>
  <c r="J12" i="13"/>
  <c r="H12" i="13"/>
  <c r="G12" i="13"/>
  <c r="J11" i="13"/>
  <c r="H11" i="13"/>
  <c r="G11" i="13"/>
  <c r="J10" i="13"/>
  <c r="H10" i="13"/>
  <c r="K16" i="13" l="1"/>
  <c r="K10" i="13"/>
  <c r="N16" i="13"/>
  <c r="N10" i="13"/>
  <c r="K19" i="13"/>
  <c r="N19" i="13" s="1"/>
  <c r="O19" i="13" s="1"/>
  <c r="I19" i="13"/>
  <c r="M19" i="13" s="1"/>
  <c r="I14" i="13"/>
  <c r="M14" i="13" s="1"/>
  <c r="K14" i="13"/>
  <c r="N14" i="13" s="1"/>
  <c r="O14" i="13" s="1"/>
  <c r="K11" i="13"/>
  <c r="N11" i="13" s="1"/>
  <c r="I11" i="13"/>
  <c r="M11" i="13" s="1"/>
  <c r="I17" i="13"/>
  <c r="M17" i="13" s="1"/>
  <c r="K17" i="13"/>
  <c r="N17" i="13" s="1"/>
  <c r="I20" i="13"/>
  <c r="M20" i="13" s="1"/>
  <c r="K20" i="13"/>
  <c r="N20" i="13" s="1"/>
  <c r="O20" i="13" s="1"/>
  <c r="I12" i="13"/>
  <c r="M12" i="13" s="1"/>
  <c r="K12" i="13"/>
  <c r="N12" i="13" s="1"/>
  <c r="I18" i="13"/>
  <c r="M18" i="13" s="1"/>
  <c r="K18" i="13"/>
  <c r="N18" i="13" s="1"/>
  <c r="K21" i="13"/>
  <c r="N21" i="13" s="1"/>
  <c r="I21" i="13"/>
  <c r="M21" i="13" s="1"/>
  <c r="I13" i="13"/>
  <c r="M13" i="13" s="1"/>
  <c r="K13" i="13"/>
  <c r="N13" i="13" s="1"/>
  <c r="K15" i="13"/>
  <c r="N15" i="13" s="1"/>
  <c r="I15" i="13"/>
  <c r="M15" i="13" s="1"/>
  <c r="I10" i="13"/>
  <c r="M10" i="13" s="1"/>
  <c r="I16" i="13"/>
  <c r="M16" i="13" s="1"/>
  <c r="G12" i="6"/>
  <c r="F12" i="6"/>
  <c r="K12" i="5"/>
  <c r="F18" i="5" s="1"/>
  <c r="G12" i="5"/>
  <c r="H12" i="5" s="1"/>
  <c r="I12" i="5" s="1"/>
  <c r="J12" i="5" s="1"/>
  <c r="F15" i="5" s="1"/>
  <c r="F12" i="5"/>
  <c r="I12" i="4"/>
  <c r="J12" i="4" s="1"/>
  <c r="F15" i="4" s="1"/>
  <c r="H12" i="4"/>
  <c r="G12" i="4"/>
  <c r="F12" i="4"/>
  <c r="K12" i="4" s="1"/>
  <c r="F18" i="4" s="1"/>
  <c r="O16" i="13" l="1"/>
  <c r="O10" i="13"/>
  <c r="O13" i="13"/>
  <c r="O21" i="13"/>
  <c r="O12" i="13"/>
  <c r="O18" i="13"/>
  <c r="O17" i="13"/>
  <c r="P10" i="13"/>
  <c r="O11" i="13"/>
  <c r="O15" i="13"/>
  <c r="K12" i="6"/>
  <c r="F18" i="6" s="1"/>
  <c r="H12" i="6"/>
  <c r="I12" i="6" s="1"/>
  <c r="J12" i="6" s="1"/>
  <c r="F15" i="6" s="1"/>
  <c r="G12" i="12"/>
  <c r="H12" i="12" s="1"/>
  <c r="F12" i="12"/>
  <c r="K12" i="12" s="1"/>
  <c r="F18" i="12" s="1"/>
  <c r="G12" i="11"/>
  <c r="F12" i="11"/>
  <c r="G12" i="10"/>
  <c r="H12" i="10" s="1"/>
  <c r="F12" i="10"/>
  <c r="K12" i="10" s="1"/>
  <c r="F18" i="10" s="1"/>
  <c r="G12" i="9"/>
  <c r="H12" i="9" s="1"/>
  <c r="F12" i="9"/>
  <c r="K12" i="9" s="1"/>
  <c r="F18" i="9" s="1"/>
  <c r="G12" i="8"/>
  <c r="F12" i="8"/>
  <c r="K12" i="8" s="1"/>
  <c r="F18" i="8" s="1"/>
  <c r="K12" i="7"/>
  <c r="F18" i="7" s="1"/>
  <c r="H12" i="7"/>
  <c r="I12" i="7" s="1"/>
  <c r="J12" i="7" s="1"/>
  <c r="F15" i="7" s="1"/>
  <c r="F12" i="7"/>
  <c r="G12" i="3"/>
  <c r="H12" i="3" s="1"/>
  <c r="I12" i="3" s="1"/>
  <c r="J12" i="3" s="1"/>
  <c r="F15" i="3" s="1"/>
  <c r="F12" i="3"/>
  <c r="K12" i="2"/>
  <c r="F18" i="2" s="1"/>
  <c r="G12" i="2"/>
  <c r="H12" i="2" s="1"/>
  <c r="I12" i="2" s="1"/>
  <c r="J12" i="2" s="1"/>
  <c r="F15" i="2" s="1"/>
  <c r="F12" i="2"/>
  <c r="K12" i="1"/>
  <c r="F18" i="1" s="1"/>
  <c r="G12" i="1"/>
  <c r="H12" i="1" s="1"/>
  <c r="I12" i="1" s="1"/>
  <c r="J12" i="1" s="1"/>
  <c r="F15" i="1" s="1"/>
  <c r="F12" i="1"/>
  <c r="P21" i="13" l="1"/>
  <c r="P15" i="13"/>
  <c r="P17" i="13"/>
  <c r="P16" i="13"/>
  <c r="P14" i="13"/>
  <c r="P13" i="13"/>
  <c r="P11" i="13"/>
  <c r="P20" i="13"/>
  <c r="O22" i="13"/>
  <c r="P12" i="13"/>
  <c r="P18" i="13"/>
  <c r="P19" i="13"/>
  <c r="K12" i="3"/>
  <c r="F18" i="3" s="1"/>
  <c r="I12" i="12"/>
  <c r="J12" i="12"/>
  <c r="F15" i="12" s="1"/>
  <c r="H12" i="11"/>
  <c r="I12" i="11" s="1"/>
  <c r="J12" i="11" s="1"/>
  <c r="F15" i="11" s="1"/>
  <c r="K12" i="11"/>
  <c r="F18" i="11" s="1"/>
  <c r="I12" i="10"/>
  <c r="J12" i="10"/>
  <c r="F15" i="10" s="1"/>
  <c r="I12" i="9"/>
  <c r="J12" i="9" s="1"/>
  <c r="F15" i="9" s="1"/>
  <c r="H12" i="8"/>
  <c r="I12" i="8" s="1"/>
  <c r="J12" i="8" s="1"/>
  <c r="F15" i="8" s="1"/>
</calcChain>
</file>

<file path=xl/sharedStrings.xml><?xml version="1.0" encoding="utf-8"?>
<sst xmlns="http://schemas.openxmlformats.org/spreadsheetml/2006/main" count="586" uniqueCount="140">
  <si>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</si>
  <si>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</si>
  <si>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</si>
  <si>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</si>
  <si>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</si>
  <si>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</si>
  <si>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</si>
  <si>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2024-25/NUHEP 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</si>
  <si>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</si>
  <si>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</si>
  <si>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</si>
  <si>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</si>
  <si>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</si>
  <si>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</si>
  <si>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</si>
  <si>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</si>
  <si>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</si>
  <si>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</si>
  <si>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 
Charge Rate*  (Rs/kWh)</t>
  </si>
  <si>
    <t>Capacity 
Charge (Rs)</t>
  </si>
  <si>
    <t>Gross Energy 
Charge  (Rs)</t>
  </si>
  <si>
    <t>Rebate 
(Rs)</t>
  </si>
  <si>
    <t>Net Energy 
Charge 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</si>
  <si>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</si>
  <si>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</si>
  <si>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</si>
  <si>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</si>
  <si>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</si>
  <si>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</si>
  <si>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</si>
  <si>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</si>
  <si>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</si>
  <si>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</si>
  <si>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</si>
  <si>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</si>
  <si>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</si>
  <si>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New Umtru Power Station</t>
  </si>
  <si>
    <t>Total Bill Amount with rebate</t>
  </si>
  <si>
    <t>(Rupees Two Crores Sixty Nine Lakhs Fifty Seven Thousand Eight Hundred Sixty) only</t>
  </si>
  <si>
    <t>Total Bill Amount without rebate</t>
  </si>
  <si>
    <t>(Rupees Two Crores Seventy Lakhs Nine Thousand Two Hundred Eighty Six) only</t>
  </si>
  <si>
    <t>for Meghalaya Power Generation Corporation Limited (MePGCL)</t>
  </si>
  <si>
    <t>Signature</t>
  </si>
  <si>
    <t>Chief Engineer(Generation)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</si>
  <si>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</si>
  <si>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</si>
  <si>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</si>
  <si>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</si>
  <si>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2024-25/NUHEP /2</t>
  </si>
  <si>
    <t>May - 2024</t>
  </si>
  <si>
    <t>from 01.05.2024 (00:00:00) to 31.05.2024 (24:00:00)</t>
  </si>
  <si>
    <t>Revised  Bill of Meghalaya Power Generation Corporation Limited (MePGCL)</t>
  </si>
  <si>
    <t>2024-25/NUHEP /3</t>
  </si>
  <si>
    <t>June - 2024</t>
  </si>
  <si>
    <t>from 01.06.2024 (00:00:00) to 30.06.2024 (24:00:00)</t>
  </si>
  <si>
    <t>2024-25/NUHEP /4</t>
  </si>
  <si>
    <t>July - 2024</t>
  </si>
  <si>
    <t>from 01.07.2024 (00:00:00) to 31.07.2024 (24:00:00)</t>
  </si>
  <si>
    <t>2024-25/NUHEP /5</t>
  </si>
  <si>
    <t>13.09.2024</t>
  </si>
  <si>
    <t>14.10.2024</t>
  </si>
  <si>
    <t>August - 2024</t>
  </si>
  <si>
    <t>from 01.08.2024 (00:00:00) to 31.08.2024 (24:00:00)</t>
  </si>
  <si>
    <t>2024-25/NUHEP /6</t>
  </si>
  <si>
    <t>September - 2024</t>
  </si>
  <si>
    <t>from 01.09.2024 (00:00:00) to 30.09.2024 (24:00:00)</t>
  </si>
  <si>
    <t xml:space="preserve"> Bill of Meghalaya Power Generation Corporation Limited (MePGCL)</t>
  </si>
  <si>
    <t>2024-25/NUHEP /7</t>
  </si>
  <si>
    <t>05.12.2024</t>
  </si>
  <si>
    <t>6.01.2025</t>
  </si>
  <si>
    <t>October - 2024</t>
  </si>
  <si>
    <t>from 01.10.2024 (00:00:00) to 31.10.2024 (24:00:00)</t>
  </si>
  <si>
    <t>(Rupees Four Crores Forty Eight Lakhs Four Thousand Eight Hundred Twenty Six) only</t>
  </si>
  <si>
    <t>(Rupees Four Crores Five Lakhs Thirty Six Thousand Five Hundred Twenty Four) only</t>
  </si>
  <si>
    <t xml:space="preserve"> Approved by MSERC as per Tariff Order for FY-2024-25 ,Order (Dated: 24th October 2024) </t>
  </si>
  <si>
    <t>2024-25/NUHEP /8</t>
  </si>
  <si>
    <t>20.12.2024</t>
  </si>
  <si>
    <t>21.01.2025</t>
  </si>
  <si>
    <t>November - 2024</t>
  </si>
  <si>
    <t>from 01.11.2024 (00:00:00) to 30.11.2024 (24:00:00)</t>
  </si>
  <si>
    <t>(Rupees Three Crores Fifty Lakhs Seventy Three Thousand Eight Hundred Twenty Seven) only</t>
  </si>
  <si>
    <t>(Rupees Three Crores Fifty Two Lakhs Seven Thousand Two Hundred Thirty Three) only</t>
  </si>
  <si>
    <t>2024-25/NUHEP /9</t>
  </si>
  <si>
    <t>20.01.2025</t>
  </si>
  <si>
    <t>28.02.2025</t>
  </si>
  <si>
    <t>December - 2024</t>
  </si>
  <si>
    <t>from 01.12.2024 (00:00:00) to 31.12.2024 (24:00:00)</t>
  </si>
  <si>
    <t>(Rupees Three Crores Twelve Lakhs Nine Thousand Six Hundred Ninety Four) only</t>
  </si>
  <si>
    <t>(Rupees Three Crores Thirteen Lakhs Four Thousand Sixty Eight) only</t>
  </si>
  <si>
    <t>2024-25/NUHEP /10</t>
  </si>
  <si>
    <t>18.02.2025</t>
  </si>
  <si>
    <t>21.03.2025</t>
  </si>
  <si>
    <t>January - 2025</t>
  </si>
  <si>
    <t>from 01.01.2025 (00:00:00) to 31.01.2025 (24:00:00)</t>
  </si>
  <si>
    <t>(Rupees Three Crores Fourteen Lakhs Two Thousand Two Hundred Sixty Nine) only</t>
  </si>
  <si>
    <t>(Rupees Three Crores Fourteen Lakhs Ninety Eight Thousand Five Hundred Eighty Eight) only</t>
  </si>
  <si>
    <t>2024-25/NUHEP /11</t>
  </si>
  <si>
    <t>18.03.2025</t>
  </si>
  <si>
    <t>18.04.2025</t>
  </si>
  <si>
    <t>February - 2025</t>
  </si>
  <si>
    <t>from 01.02.2025 (00:00:00) to 28.02.2025 (24:00:00)</t>
  </si>
  <si>
    <t>(Rupees Two Crores Eighty Eight Lakhs Ninety Six Thousand Three Hundred Seventy Two) only</t>
  </si>
  <si>
    <t>(Rupees Two Crores Eighty Nine Lakhs Sixty Seven Thousand Three Hundred Seventy Nine) only</t>
  </si>
  <si>
    <t>2024-25/NUHEP /12</t>
  </si>
  <si>
    <t>11.04.2025</t>
  </si>
  <si>
    <t>11.05.2025</t>
  </si>
  <si>
    <t>March - 2025</t>
  </si>
  <si>
    <t>from 01.03.2025 (00:00:00) to 31.03.2025 (24:00:00)</t>
  </si>
  <si>
    <t>(Rupees Two Crores Eighty Three Lakhs Fifty Two Thousand Eight Hundred Seventy Nine) only</t>
  </si>
  <si>
    <t>(Rupees Two Crores Eighty Four Lakhs Eighteen Thousand Three Hundred Ninety Six) only</t>
  </si>
  <si>
    <t xml:space="preserve">  </t>
  </si>
  <si>
    <t xml:space="preserve">              </t>
  </si>
  <si>
    <t>(Rupees Three Crores Sixty One Lakhs Eighty Seven Thousand Nine Hundred Ten) only</t>
  </si>
  <si>
    <t>(Rupees Three Crores Sixty Three Lakhs thirty Two Thousand Five Hundred Sixty Nine) only</t>
  </si>
  <si>
    <t>(Rupees Four Crores Ninety Five Lakhs Seventy Two Thousand Five Hundred Ten) only</t>
  </si>
  <si>
    <t>(Rupees Four Crores Ninety Eight Lakhs Fifty Two Thousand Three  Hundred Sixty Seven) only</t>
  </si>
  <si>
    <t>(Rupees Five Crores Forty Nine Lakhs Seventeen Thousand Six Hundred Twenty) only</t>
  </si>
  <si>
    <t>(Rupees Five Crores Fifty Two Lakhs Fifty One Thousand Four  Hundred Sixty Eight) only</t>
  </si>
  <si>
    <t>(Rupees Five Crores Forty  Lakhs Seventy One Thousand Nine Hundred Fifty Five) only</t>
  </si>
  <si>
    <t>(Rupees Five Crores Forty Three Lakhs Ninety Seven Thousand Two Hundred Sixty One) only</t>
  </si>
  <si>
    <t>(Rupees Five Crores Seven Lakhs Twenty Two Thousand One Hundred Seventy Two) only</t>
  </si>
  <si>
    <t>(Rupees Five Crores Ten Lakhs Thirteen Thousand Six Hundred Forty Two) only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</si>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</sst>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00"/>
    <numFmt numFmtId="165" formatCode="&quot;₹&quot;\ #,##0.00"/>
    <numFmt numFmtId="166" formatCode="_(* #,##0.00_);_(* \(#,##0.00\);_(* &quot;-&quot;??_);_(@_)"/>
    <numFmt numFmtId="167" formatCode="&quot;Rs.&quot;\ #,##0.00;[Red]&quot;Rs.&quot;\ \-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3" xfId="0" applyFont="1" applyBorder="1"/>
    <xf numFmtId="0" fontId="7" fillId="0" borderId="3" xfId="0" applyFont="1" applyBorder="1"/>
    <xf numFmtId="14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2" fontId="2" fillId="0" borderId="3" xfId="0" applyNumberFormat="1" applyFont="1" applyBorder="1"/>
    <xf numFmtId="2" fontId="2" fillId="0" borderId="3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right"/>
    </xf>
    <xf numFmtId="0" fontId="3" fillId="3" borderId="0" xfId="0" applyFont="1" applyFill="1"/>
    <xf numFmtId="0" fontId="6" fillId="3" borderId="3" xfId="0" applyFont="1" applyFill="1" applyBorder="1"/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166" fontId="6" fillId="0" borderId="0" xfId="1" applyNumberFormat="1" applyFont="1" applyAlignment="1">
      <alignment vertical="center"/>
    </xf>
    <xf numFmtId="0" fontId="8" fillId="0" borderId="0" xfId="0" applyFont="1"/>
    <xf numFmtId="0" fontId="1" fillId="0" borderId="0" xfId="0" applyFont="1"/>
    <xf numFmtId="167" fontId="6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8" xfId="0" applyBorder="1"/>
    <xf numFmtId="2" fontId="0" fillId="0" borderId="9" xfId="0" applyNumberFormat="1" applyBorder="1"/>
    <xf numFmtId="0" fontId="0" fillId="0" borderId="10" xfId="0" applyBorder="1"/>
    <xf numFmtId="2" fontId="0" fillId="0" borderId="11" xfId="0" applyNumberFormat="1" applyBorder="1"/>
    <xf numFmtId="0" fontId="0" fillId="0" borderId="12" xfId="0" applyBorder="1"/>
    <xf numFmtId="2" fontId="0" fillId="0" borderId="13" xfId="0" applyNumberFormat="1" applyBorder="1"/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wrapText="1"/>
    </xf>
    <xf numFmtId="0" fontId="12" fillId="3" borderId="16" xfId="0" applyFont="1" applyFill="1" applyBorder="1" applyAlignment="1">
      <alignment horizontal="center" vertical="center" wrapText="1"/>
    </xf>
    <xf numFmtId="17" fontId="0" fillId="0" borderId="1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3" xfId="0" applyNumberFormat="1" applyBorder="1"/>
    <xf numFmtId="2" fontId="0" fillId="0" borderId="3" xfId="0" applyNumberFormat="1" applyBorder="1"/>
    <xf numFmtId="2" fontId="0" fillId="0" borderId="18" xfId="0" applyNumberFormat="1" applyBorder="1"/>
    <xf numFmtId="17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4" fontId="0" fillId="0" borderId="20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2" applyFont="1" applyAlignment="1">
      <alignment horizontal="center"/>
    </xf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C31DE4D-4550-49B2-BDFB-142DDC7E9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8457B2D3-1BC4-4E5E-8BBB-0BDC15D05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EF5C3FF3-7121-4141-8252-6DEBCA610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E56A38DB-FC3B-4D85-A6AD-A07CA8BD4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5A24FD7F-30DE-4A21-9F8F-1D7C5E9B7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F6723012-9D82-4E55-B6B6-C6107D820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B93D75A7-EFC0-4F83-8184-FF5A26682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72DB623B-43A0-40C5-8CFA-884083381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F79E8B22-2F17-4D91-A336-81E6821FE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E2D9099-059A-4687-BDB6-EB0C54E79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B1E8F87F-6B23-4270-9A77-5D54A6ADE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89CA08FA-A973-4451-99D7-07127E9844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8D3E2A6B-F29E-4EF4-85E2-44587BBAF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F6F160E1-EC09-4509-9CE5-B453047C8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3563DA51-3590-4A57-997A-D9A171F89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0BF54C10-F909-4F3D-8EAE-C9CAB383E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9DCFCCC-3202-4DA0-A288-D52EDF2FC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096D549-6235-4B7C-97EB-3914111C2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812A8E15-514A-44C9-B1F9-46F22CA2A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DE384B53-0C42-4556-9519-7ACE2E9CD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924BEA96-066F-4D9C-81CD-36EFFA441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25EDE7CA-6F76-45E5-BDDE-D16D896D1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51839F3C-73EB-497C-BA4D-5C4264B14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0197685B-59FF-4C25-8F46-7A97ECC657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6D940D7E-742B-48B2-89A1-DA1594331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6A33567-B5A4-4F67-A653-F255AC4A2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77AB7CF-B342-482C-8382-36295CF1E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488DB593-EBA4-43AC-9F75-13D884CAD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9188DE2C-AF66-4238-8ACE-CC930AB9A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F36A33ED-8E72-4791-B812-EDD647856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0197C171-8F47-4FB6-A34A-E8FD70775F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CA135456-66D9-4F0C-915F-7C8E1B519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F19A4EFE-F858-4BC7-A169-0729AA177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63651040-8CDD-4309-9B96-BE6278A2D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1818C8FA-6C2A-403B-B499-FC2DEFB10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C72787D2-B30B-45FD-91CF-B5EB063D9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06541EF7-4A35-4EB7-BE2F-3D5D70B791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93EB8333-E063-4702-95D3-4619A970E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7F172EDF-6B57-4983-869B-7B16185A7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F05C396A-FA8F-4BBD-87A0-F03C4DC7F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D1B4F452-BE01-4592-BFA7-247BF560C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8B27D9FF-858D-4654-A77F-DA86BAECD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5C7B2562-9618-4809-AFA7-AC14F8814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D503416B-BB20-4C41-95E5-344E5D3BE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AF69E7C6-23ED-4382-9553-A0569A8D4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1E08E6D3-21D6-4F59-B725-85CA9D037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5C68EE11-2789-4595-B747-438B943544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DAF90D15-F324-4CD2-ADA5-93D6966F2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726D35B6-214C-4B98-BC23-F1AEEB803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96FC14F-11C3-45FE-8AB9-81CD565880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373062C1-EE74-4215-A188-7E3CB6452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A02A8220-5508-449C-8CDF-436C616CE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16C54528-95D7-4CB6-8CE8-855FEF875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17A9B8B5-3B55-4ACA-B3E0-1B73EBFA0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0DC7806F-E98E-495A-891B-EBD411A9E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E07F7EBA-463E-452A-8075-39188FFD5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0" name="Picture 0" descr="MePGCL Logo.jpg">
          <a:extLst>
            <a:ext uri="{FF2B5EF4-FFF2-40B4-BE49-F238E27FC236}">
              <a16:creationId xmlns:a16="http://schemas.microsoft.com/office/drawing/2014/main" id="{7311A85B-F14A-4995-A7E2-2211E1F38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1" name="Picture 0" descr="MePGCL Logo.jpg">
          <a:extLst>
            <a:ext uri="{FF2B5EF4-FFF2-40B4-BE49-F238E27FC236}">
              <a16:creationId xmlns:a16="http://schemas.microsoft.com/office/drawing/2014/main" id="{AF626DA4-A93E-401B-AE76-7F2DD0720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2" name="Picture 0" descr="MePGCL Logo.jpg">
          <a:extLst>
            <a:ext uri="{FF2B5EF4-FFF2-40B4-BE49-F238E27FC236}">
              <a16:creationId xmlns:a16="http://schemas.microsoft.com/office/drawing/2014/main" id="{838EAFE4-9A12-49A8-A127-EA7533515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3" name="Picture 0" descr="MePGCL Logo.jpg">
          <a:extLst>
            <a:ext uri="{FF2B5EF4-FFF2-40B4-BE49-F238E27FC236}">
              <a16:creationId xmlns:a16="http://schemas.microsoft.com/office/drawing/2014/main" id="{561DA89C-41A1-48EA-A7C7-892423FC8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4" name="Picture 0" descr="MePGCL Logo.jpg">
          <a:extLst>
            <a:ext uri="{FF2B5EF4-FFF2-40B4-BE49-F238E27FC236}">
              <a16:creationId xmlns:a16="http://schemas.microsoft.com/office/drawing/2014/main" id="{FD487387-8C9F-40C9-836F-01625D5706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5" name="Picture 0" descr="MePGCL Logo.jpg">
          <a:extLst>
            <a:ext uri="{FF2B5EF4-FFF2-40B4-BE49-F238E27FC236}">
              <a16:creationId xmlns:a16="http://schemas.microsoft.com/office/drawing/2014/main" id="{2E74DD31-36F2-4E56-B73C-372A389AA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6" name="Picture 0" descr="MePGCL Logo.jpg">
          <a:extLst>
            <a:ext uri="{FF2B5EF4-FFF2-40B4-BE49-F238E27FC236}">
              <a16:creationId xmlns:a16="http://schemas.microsoft.com/office/drawing/2014/main" id="{98266056-0472-43A3-812D-4E477ED93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17" name="Picture 0" descr="MePGCL Logo.jpg">
          <a:extLst>
            <a:ext uri="{FF2B5EF4-FFF2-40B4-BE49-F238E27FC236}">
              <a16:creationId xmlns:a16="http://schemas.microsoft.com/office/drawing/2014/main" id="{4215CC5C-F3FC-4FB6-9889-5B7DB28D8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FF432AC7-FA5A-4632-8146-D718F9B09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C52B6CB3-FB10-4532-98A7-E63AD1DE1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2D451E68-E88A-4EA5-B7C6-9BE677CDA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1365504F-CC1C-4EC0-BB7C-05311D3C5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616DCFFA-15CA-47F2-9E29-763E4482D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48265D5E-A140-4EC1-9FB1-0805CD508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4D23FD21-683C-46D5-B48A-0F0B55AAF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6F4EB4E9-37D2-43FD-B6CD-292DB6C11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0" name="Picture 0" descr="MePGCL Logo.jpg">
          <a:extLst>
            <a:ext uri="{FF2B5EF4-FFF2-40B4-BE49-F238E27FC236}">
              <a16:creationId xmlns:a16="http://schemas.microsoft.com/office/drawing/2014/main" id="{9D90C1FA-9AD9-44C4-AB3A-BB5052831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1" name="Picture 0" descr="MePGCL Logo.jpg">
          <a:extLst>
            <a:ext uri="{FF2B5EF4-FFF2-40B4-BE49-F238E27FC236}">
              <a16:creationId xmlns:a16="http://schemas.microsoft.com/office/drawing/2014/main" id="{CDE5FD6A-B360-4612-90F2-DFEF975C6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2" name="Picture 0" descr="MePGCL Logo.jpg">
          <a:extLst>
            <a:ext uri="{FF2B5EF4-FFF2-40B4-BE49-F238E27FC236}">
              <a16:creationId xmlns:a16="http://schemas.microsoft.com/office/drawing/2014/main" id="{C87278A7-978A-402F-846E-E01642FBD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3" name="Picture 0" descr="MePGCL Logo.jpg">
          <a:extLst>
            <a:ext uri="{FF2B5EF4-FFF2-40B4-BE49-F238E27FC236}">
              <a16:creationId xmlns:a16="http://schemas.microsoft.com/office/drawing/2014/main" id="{4A3E3EAA-C407-4C66-AF0F-FC6AC9B88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4" name="Picture 0" descr="MePGCL Logo.jpg">
          <a:extLst>
            <a:ext uri="{FF2B5EF4-FFF2-40B4-BE49-F238E27FC236}">
              <a16:creationId xmlns:a16="http://schemas.microsoft.com/office/drawing/2014/main" id="{7C3507FF-9C79-44AC-8B67-8A7BC493B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5" name="Picture 0" descr="MePGCL Logo.jpg">
          <a:extLst>
            <a:ext uri="{FF2B5EF4-FFF2-40B4-BE49-F238E27FC236}">
              <a16:creationId xmlns:a16="http://schemas.microsoft.com/office/drawing/2014/main" id="{30DA2A4E-AD2D-43AE-A0DB-51C3B70B7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6" name="Picture 0" descr="MePGCL Logo.jpg">
          <a:extLst>
            <a:ext uri="{FF2B5EF4-FFF2-40B4-BE49-F238E27FC236}">
              <a16:creationId xmlns:a16="http://schemas.microsoft.com/office/drawing/2014/main" id="{4EAFBEE5-A0F7-4236-96F8-46EE91386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17" name="Picture 0" descr="MePGCL Logo.jpg">
          <a:extLst>
            <a:ext uri="{FF2B5EF4-FFF2-40B4-BE49-F238E27FC236}">
              <a16:creationId xmlns:a16="http://schemas.microsoft.com/office/drawing/2014/main" id="{6781DCAE-15A6-4C3A-82CC-67F21ED92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F9277F9-0396-40D3-93C9-92D7ABA72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0EBF52C4-90C0-4213-AFE0-114190A06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083DF139-1138-42C0-8650-97AA0F2013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8A71E241-E15A-4B8C-81DF-DFFEFD38E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CBBAFF5E-F100-4678-9646-14D965C477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BE08BF4F-33B8-418E-BB6F-80CEA843E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B76C4062-8826-498B-A293-9EF4A7481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8669B27E-6F6D-4871-8B52-574CBB4C0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0" name="Picture 0" descr="MePGCL Logo.jpg">
          <a:extLst>
            <a:ext uri="{FF2B5EF4-FFF2-40B4-BE49-F238E27FC236}">
              <a16:creationId xmlns:a16="http://schemas.microsoft.com/office/drawing/2014/main" id="{33FD01D7-7DC3-4CD3-BDC4-442675E46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1" name="Picture 0" descr="MePGCL Logo.jpg">
          <a:extLst>
            <a:ext uri="{FF2B5EF4-FFF2-40B4-BE49-F238E27FC236}">
              <a16:creationId xmlns:a16="http://schemas.microsoft.com/office/drawing/2014/main" id="{2E01D2B9-B4BB-4929-9753-C6E10D5E4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2" name="Picture 0" descr="MePGCL Logo.jpg">
          <a:extLst>
            <a:ext uri="{FF2B5EF4-FFF2-40B4-BE49-F238E27FC236}">
              <a16:creationId xmlns:a16="http://schemas.microsoft.com/office/drawing/2014/main" id="{B9FC7FB2-A18F-47D1-B11D-371AF94B1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3" name="Picture 0" descr="MePGCL Logo.jpg">
          <a:extLst>
            <a:ext uri="{FF2B5EF4-FFF2-40B4-BE49-F238E27FC236}">
              <a16:creationId xmlns:a16="http://schemas.microsoft.com/office/drawing/2014/main" id="{7D743CEA-90E0-4142-ABE8-3AB71921C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4" name="Picture 0" descr="MePGCL Logo.jpg">
          <a:extLst>
            <a:ext uri="{FF2B5EF4-FFF2-40B4-BE49-F238E27FC236}">
              <a16:creationId xmlns:a16="http://schemas.microsoft.com/office/drawing/2014/main" id="{1D76AA59-9191-438C-8B16-C6D517637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5" name="Picture 0" descr="MePGCL Logo.jpg">
          <a:extLst>
            <a:ext uri="{FF2B5EF4-FFF2-40B4-BE49-F238E27FC236}">
              <a16:creationId xmlns:a16="http://schemas.microsoft.com/office/drawing/2014/main" id="{8183A634-CB21-4F52-8A10-18524C6A9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16" name="Picture 0" descr="MePGCL Logo.jpg">
          <a:extLst>
            <a:ext uri="{FF2B5EF4-FFF2-40B4-BE49-F238E27FC236}">
              <a16:creationId xmlns:a16="http://schemas.microsoft.com/office/drawing/2014/main" id="{984A3E61-7FCD-49F1-91BE-37FABAA05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17" name="Picture 0" descr="MePGCL Logo.jpg">
          <a:extLst>
            <a:ext uri="{FF2B5EF4-FFF2-40B4-BE49-F238E27FC236}">
              <a16:creationId xmlns:a16="http://schemas.microsoft.com/office/drawing/2014/main" id="{71315CAC-40B5-477F-9A16-DB1D8E38F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CBC678F-868D-48EC-8BB1-CA6FAECD85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60E51E09-7D5E-4084-92EC-C86B6CD15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65D2F356-2351-43B2-9049-BFAA6D9E5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53CF4CFD-5096-43E2-B272-14F169A9C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AB54604F-F6E1-4E58-BD6C-1E9339227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45AF0F1C-19EA-4346-A7B5-5DEC05433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DA44A4C4-EBFD-455A-9CEC-DD0121D6F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6768BCD0-5B15-4587-A4CD-8FD63E38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27ED2E2-9591-4DF2-9AFD-465146AAB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92F0B520-ADA5-4151-9544-665CD4ED4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DF356E19-2048-4EBE-B22E-5AFFD3338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D5F4478-8501-4F2E-B042-98CCD7F9D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6808F06A-D3BD-433B-83C1-C6E3B58A6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C344350C-9313-4882-8184-969E44CE6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FA5C4B4B-AE9A-4A2F-90A1-BB8104708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97CBF632-2B0E-44E1-9F30-9805D4922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89D0348-9822-4616-B11F-B62B5F019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A323F227-EFA6-4F08-9133-E65602A61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DB36C3B-C49A-4F80-A2C7-3F6FFF6F0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2CC4E819-0880-42FD-8EAB-1B9C32CC2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6" name="Picture 0" descr="MePGCL Logo.jpg">
          <a:extLst>
            <a:ext uri="{FF2B5EF4-FFF2-40B4-BE49-F238E27FC236}">
              <a16:creationId xmlns:a16="http://schemas.microsoft.com/office/drawing/2014/main" id="{74C344AA-9B61-4F86-9088-563D134E9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7" name="Picture 0" descr="MePGCL Logo.jpg">
          <a:extLst>
            <a:ext uri="{FF2B5EF4-FFF2-40B4-BE49-F238E27FC236}">
              <a16:creationId xmlns:a16="http://schemas.microsoft.com/office/drawing/2014/main" id="{311C502B-CCF0-4025-8F75-4BCBF7728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8" name="Picture 0" descr="MePGCL Logo.jpg">
          <a:extLst>
            <a:ext uri="{FF2B5EF4-FFF2-40B4-BE49-F238E27FC236}">
              <a16:creationId xmlns:a16="http://schemas.microsoft.com/office/drawing/2014/main" id="{9EBEE276-BBE7-454D-A63D-DDFD3A002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323850</xdr:colOff>
      <xdr:row>0</xdr:row>
      <xdr:rowOff>19050</xdr:rowOff>
    </xdr:from>
    <xdr:to>
      <xdr:col>1</xdr:col>
      <xdr:colOff>885825</xdr:colOff>
      <xdr:row>4</xdr:row>
      <xdr:rowOff>161925</xdr:rowOff>
    </xdr:to>
    <xdr:pic>
      <xdr:nvPicPr>
        <xdr:cNvPr id="9" name="Picture 0" descr="MePGCL Logo.jpg">
          <a:extLst>
            <a:ext uri="{FF2B5EF4-FFF2-40B4-BE49-F238E27FC236}">
              <a16:creationId xmlns:a16="http://schemas.microsoft.com/office/drawing/2014/main" id="{8415A8E0-5158-46E1-925D-044D8A91D4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19050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Generation/Working%20For%20Shor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2"/>
      <sheetName val="Sheet7"/>
      <sheetName val="MLHEP"/>
      <sheetName val="NUHEP"/>
      <sheetName val="Umiam Stage I"/>
      <sheetName val="Umiam Stage II"/>
      <sheetName val="Umiam Stage III"/>
      <sheetName val="Umiam Stage IV"/>
    </sheetNames>
    <sheetDataSet>
      <sheetData sheetId="0">
        <row r="6">
          <cell r="H6">
            <v>462.92039800000003</v>
          </cell>
        </row>
        <row r="7">
          <cell r="H7">
            <v>188.62642499999998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10" workbookViewId="0">
      <selection activeCell="O22" sqref="O22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33" t="s">
        <v>122</v>
      </c>
      <c r="B2" s="34">
        <f>62.45/2</f>
        <v>31.225000000000001</v>
      </c>
    </row>
    <row r="3" spans="1:16" x14ac:dyDescent="0.35">
      <c r="A3" s="35" t="s">
        <v>123</v>
      </c>
      <c r="B3" s="36">
        <v>21.98</v>
      </c>
    </row>
    <row r="4" spans="1:16" ht="15" thickBot="1" x14ac:dyDescent="0.4">
      <c r="A4" s="37" t="s">
        <v>124</v>
      </c>
      <c r="B4" s="38">
        <f>B2-B3</f>
        <v>9.245000000000001</v>
      </c>
    </row>
    <row r="8" spans="1:16" ht="15" thickBot="1" x14ac:dyDescent="0.4"/>
    <row r="9" spans="1:16" ht="72.5" x14ac:dyDescent="0.35">
      <c r="B9" s="39" t="s">
        <v>125</v>
      </c>
      <c r="C9" s="40" t="s">
        <v>126</v>
      </c>
      <c r="D9" s="41" t="s">
        <v>127</v>
      </c>
      <c r="E9" s="41" t="s">
        <v>128</v>
      </c>
      <c r="F9" s="41" t="s">
        <v>129</v>
      </c>
      <c r="G9" s="42" t="s">
        <v>130</v>
      </c>
      <c r="H9" s="41" t="s">
        <v>131</v>
      </c>
      <c r="I9" s="41" t="s">
        <v>132</v>
      </c>
      <c r="J9" s="41" t="s">
        <v>133</v>
      </c>
      <c r="K9" s="41" t="s">
        <v>134</v>
      </c>
      <c r="L9" s="41" t="s">
        <v>135</v>
      </c>
      <c r="M9" s="41" t="s">
        <v>136</v>
      </c>
      <c r="N9" s="41" t="s">
        <v>137</v>
      </c>
      <c r="O9" s="41" t="s">
        <v>138</v>
      </c>
      <c r="P9" s="43" t="s">
        <v>139</v>
      </c>
    </row>
    <row r="10" spans="1:16" x14ac:dyDescent="0.35">
      <c r="B10" s="44">
        <v>45383</v>
      </c>
      <c r="C10" s="45">
        <v>235</v>
      </c>
      <c r="D10" s="46">
        <v>1.5</v>
      </c>
      <c r="E10" s="48">
        <f>'[1]Summary 2'!$H$7</f>
        <v>188.62642499999998</v>
      </c>
      <c r="F10" s="46">
        <f>'April, 24'!$C$12/10^7</f>
        <v>52.48</v>
      </c>
      <c r="G10" s="46">
        <f t="shared" ref="G10:G21" si="0">F10*0.5*10</f>
        <v>262.39999999999998</v>
      </c>
      <c r="H10" s="46">
        <f>C10*((100-D10)/100)</f>
        <v>231.47499999999999</v>
      </c>
      <c r="I10" s="47">
        <f t="shared" ref="I10:I21" si="1">G10/H10</f>
        <v>1.1335997407927421</v>
      </c>
      <c r="J10" s="48">
        <f>E10*((100-D10)/100)</f>
        <v>185.79702862499997</v>
      </c>
      <c r="K10" s="49">
        <f t="shared" ref="K10:K21" si="2">G10/J10</f>
        <v>1.4122938452886145</v>
      </c>
      <c r="L10" s="50">
        <f>'April, 24'!D12/10^6</f>
        <v>4.5365376699999995</v>
      </c>
      <c r="M10" s="50">
        <f t="shared" ref="M10:M21" si="3">I10*L10/10</f>
        <v>0.51426179268085093</v>
      </c>
      <c r="N10" s="50">
        <f t="shared" ref="N10:N21" si="4">K10*L10/10</f>
        <v>0.64069242302609508</v>
      </c>
      <c r="O10" s="50">
        <f t="shared" ref="O10:O21" si="5">N10-M10</f>
        <v>0.12643063034524415</v>
      </c>
      <c r="P10" s="51">
        <f>SUM($O$10:O10)</f>
        <v>0.12643063034524415</v>
      </c>
    </row>
    <row r="11" spans="1:16" x14ac:dyDescent="0.35">
      <c r="B11" s="44">
        <v>45413</v>
      </c>
      <c r="C11" s="45">
        <v>235</v>
      </c>
      <c r="D11" s="46">
        <v>1.5</v>
      </c>
      <c r="E11" s="48">
        <f>'[1]Summary 2'!$H$7</f>
        <v>188.62642499999998</v>
      </c>
      <c r="F11" s="46">
        <f>'April, 24'!$C$12/10^7</f>
        <v>52.48</v>
      </c>
      <c r="G11" s="46">
        <f t="shared" si="0"/>
        <v>262.39999999999998</v>
      </c>
      <c r="H11" s="46">
        <f t="shared" ref="H11:H21" si="6">C11*((100-D11)/100)</f>
        <v>231.47499999999999</v>
      </c>
      <c r="I11" s="47">
        <f t="shared" si="1"/>
        <v>1.1335997407927421</v>
      </c>
      <c r="J11" s="48">
        <f t="shared" ref="J11:J21" si="7">E11*((100-D11)/100)</f>
        <v>185.79702862499997</v>
      </c>
      <c r="K11" s="49">
        <f t="shared" si="2"/>
        <v>1.4122938452886145</v>
      </c>
      <c r="L11" s="50">
        <f>'May, 24'!D12/10^6</f>
        <v>12.756527999999999</v>
      </c>
      <c r="M11" s="50">
        <f t="shared" si="3"/>
        <v>1.4460796834215355</v>
      </c>
      <c r="N11" s="50">
        <f t="shared" si="4"/>
        <v>1.8015965981651878</v>
      </c>
      <c r="O11" s="50">
        <f t="shared" si="5"/>
        <v>0.35551691474365232</v>
      </c>
      <c r="P11" s="51">
        <f>SUM($O$10:O11)</f>
        <v>0.48194754508889648</v>
      </c>
    </row>
    <row r="12" spans="1:16" x14ac:dyDescent="0.35">
      <c r="B12" s="44">
        <v>45444</v>
      </c>
      <c r="C12" s="45">
        <v>235</v>
      </c>
      <c r="D12" s="46">
        <v>1.5</v>
      </c>
      <c r="E12" s="48">
        <f>'[1]Summary 2'!$H$7</f>
        <v>188.62642499999998</v>
      </c>
      <c r="F12" s="46">
        <f>'April, 24'!$C$12/10^7</f>
        <v>52.48</v>
      </c>
      <c r="G12" s="46">
        <f t="shared" si="0"/>
        <v>262.39999999999998</v>
      </c>
      <c r="H12" s="46">
        <f t="shared" si="6"/>
        <v>231.47499999999999</v>
      </c>
      <c r="I12" s="47">
        <f t="shared" si="1"/>
        <v>1.1335997407927421</v>
      </c>
      <c r="J12" s="48">
        <f t="shared" si="7"/>
        <v>185.79702862499997</v>
      </c>
      <c r="K12" s="49">
        <f t="shared" si="2"/>
        <v>1.4122938452886145</v>
      </c>
      <c r="L12" s="50">
        <f>'June, 24'!D12/10^6</f>
        <v>24.678747949999998</v>
      </c>
      <c r="M12" s="50">
        <f t="shared" si="3"/>
        <v>2.7975822279209415</v>
      </c>
      <c r="N12" s="50">
        <f t="shared" si="4"/>
        <v>3.485364383921401</v>
      </c>
      <c r="O12" s="50">
        <f t="shared" si="5"/>
        <v>0.68778215600045955</v>
      </c>
      <c r="P12" s="51">
        <f>SUM($O$10:O12)</f>
        <v>1.1697297010893561</v>
      </c>
    </row>
    <row r="13" spans="1:16" x14ac:dyDescent="0.35">
      <c r="B13" s="44">
        <v>45474</v>
      </c>
      <c r="C13" s="45">
        <v>235</v>
      </c>
      <c r="D13" s="46">
        <v>1.5</v>
      </c>
      <c r="E13" s="48">
        <f>'[1]Summary 2'!$H$7</f>
        <v>188.62642499999998</v>
      </c>
      <c r="F13" s="46">
        <f>'April, 24'!$C$12/10^7</f>
        <v>52.48</v>
      </c>
      <c r="G13" s="46">
        <f t="shared" si="0"/>
        <v>262.39999999999998</v>
      </c>
      <c r="H13" s="46">
        <f t="shared" si="6"/>
        <v>231.47499999999999</v>
      </c>
      <c r="I13" s="47">
        <f t="shared" si="1"/>
        <v>1.1335997407927421</v>
      </c>
      <c r="J13" s="48">
        <f t="shared" si="7"/>
        <v>185.79702862499997</v>
      </c>
      <c r="K13" s="49">
        <f t="shared" si="2"/>
        <v>1.4122938452886145</v>
      </c>
      <c r="L13" s="50">
        <f>'July, 24'!D12/10^6</f>
        <v>29.43986013</v>
      </c>
      <c r="M13" s="50">
        <f t="shared" si="3"/>
        <v>3.3373017812342582</v>
      </c>
      <c r="N13" s="50">
        <f t="shared" si="4"/>
        <v>4.1577733267756667</v>
      </c>
      <c r="O13" s="50">
        <f t="shared" si="5"/>
        <v>0.82047154554140844</v>
      </c>
      <c r="P13" s="51">
        <f>SUM($O$10:O13)</f>
        <v>1.9902012466307646</v>
      </c>
    </row>
    <row r="14" spans="1:16" x14ac:dyDescent="0.35">
      <c r="B14" s="44">
        <v>45505</v>
      </c>
      <c r="C14" s="45">
        <v>235</v>
      </c>
      <c r="D14" s="46">
        <v>1.5</v>
      </c>
      <c r="E14" s="48">
        <f>'[1]Summary 2'!$H$7</f>
        <v>188.62642499999998</v>
      </c>
      <c r="F14" s="46">
        <f>'April, 24'!$C$12/10^7</f>
        <v>52.48</v>
      </c>
      <c r="G14" s="46">
        <f t="shared" si="0"/>
        <v>262.39999999999998</v>
      </c>
      <c r="H14" s="46">
        <f t="shared" si="6"/>
        <v>231.47499999999999</v>
      </c>
      <c r="I14" s="47">
        <f t="shared" si="1"/>
        <v>1.1335997407927421</v>
      </c>
      <c r="J14" s="48">
        <f t="shared" si="7"/>
        <v>185.79702862499997</v>
      </c>
      <c r="K14" s="49">
        <f t="shared" si="2"/>
        <v>1.4122938452886145</v>
      </c>
      <c r="L14" s="50">
        <f>'August, 24'!D12/10^6</f>
        <v>28.686590980000002</v>
      </c>
      <c r="M14" s="50">
        <f t="shared" si="3"/>
        <v>3.2519112099155416</v>
      </c>
      <c r="N14" s="50">
        <f t="shared" si="4"/>
        <v>4.0513895883365887</v>
      </c>
      <c r="O14" s="50">
        <f t="shared" si="5"/>
        <v>0.79947837842104708</v>
      </c>
      <c r="P14" s="51">
        <f>SUM($O$10:O14)</f>
        <v>2.7896796250518117</v>
      </c>
    </row>
    <row r="15" spans="1:16" x14ac:dyDescent="0.35">
      <c r="B15" s="44">
        <v>45536</v>
      </c>
      <c r="C15" s="45">
        <v>235</v>
      </c>
      <c r="D15" s="46">
        <v>1.5</v>
      </c>
      <c r="E15" s="48">
        <f>'[1]Summary 2'!$H$7</f>
        <v>188.62642499999998</v>
      </c>
      <c r="F15" s="46">
        <f>'April, 24'!$C$12/10^7</f>
        <v>52.48</v>
      </c>
      <c r="G15" s="46">
        <f t="shared" si="0"/>
        <v>262.39999999999998</v>
      </c>
      <c r="H15" s="46">
        <f t="shared" si="6"/>
        <v>231.47499999999999</v>
      </c>
      <c r="I15" s="47">
        <f t="shared" si="1"/>
        <v>1.1335997407927421</v>
      </c>
      <c r="J15" s="48">
        <f t="shared" si="7"/>
        <v>185.79702862499997</v>
      </c>
      <c r="K15" s="49">
        <f t="shared" si="2"/>
        <v>1.4122938452886145</v>
      </c>
      <c r="L15" s="50">
        <f>'September, 24'!D12/10^6</f>
        <v>25.702800249999999</v>
      </c>
      <c r="M15" s="50">
        <f t="shared" si="3"/>
        <v>2.9136687701047626</v>
      </c>
      <c r="N15" s="50">
        <f t="shared" si="4"/>
        <v>3.6299906599757663</v>
      </c>
      <c r="O15" s="50">
        <f t="shared" si="5"/>
        <v>0.71632188987100376</v>
      </c>
      <c r="P15" s="51">
        <f>SUM($O$10:O15)</f>
        <v>3.5060015149228154</v>
      </c>
    </row>
    <row r="16" spans="1:16" x14ac:dyDescent="0.35">
      <c r="B16" s="44">
        <v>45566</v>
      </c>
      <c r="C16" s="45">
        <v>235</v>
      </c>
      <c r="D16" s="46">
        <v>1.5</v>
      </c>
      <c r="E16" s="48">
        <f>'[1]Summary 2'!$H$7</f>
        <v>188.62642499999998</v>
      </c>
      <c r="F16" s="46">
        <f>'April, 24'!$C$12/10^7</f>
        <v>52.48</v>
      </c>
      <c r="G16" s="46">
        <f t="shared" si="0"/>
        <v>262.39999999999998</v>
      </c>
      <c r="H16" s="46">
        <f t="shared" si="6"/>
        <v>231.47499999999999</v>
      </c>
      <c r="I16" s="47">
        <f t="shared" si="1"/>
        <v>1.1335997407927421</v>
      </c>
      <c r="J16" s="48">
        <f t="shared" si="7"/>
        <v>185.79702862499997</v>
      </c>
      <c r="K16" s="49">
        <f t="shared" si="2"/>
        <v>1.4122938452886145</v>
      </c>
      <c r="L16" s="50">
        <f>'October, 24'!D12/10^6</f>
        <v>20.439182880000001</v>
      </c>
      <c r="M16" s="50">
        <f t="shared" si="3"/>
        <v>2.3169852414783452</v>
      </c>
      <c r="N16" s="50">
        <f t="shared" si="4"/>
        <v>2.886613218415242</v>
      </c>
      <c r="O16" s="50">
        <f t="shared" si="5"/>
        <v>0.56962797693689682</v>
      </c>
      <c r="P16" s="51">
        <f>SUM($O$10:O16)</f>
        <v>4.0756294918597122</v>
      </c>
    </row>
    <row r="17" spans="2:16" x14ac:dyDescent="0.35">
      <c r="B17" s="44">
        <v>45597</v>
      </c>
      <c r="C17" s="45">
        <v>235</v>
      </c>
      <c r="D17" s="46">
        <v>1.5</v>
      </c>
      <c r="E17" s="48">
        <f>'[1]Summary 2'!$H$7</f>
        <v>188.62642499999998</v>
      </c>
      <c r="F17" s="46">
        <f>'April, 24'!$C$12/10^7</f>
        <v>52.48</v>
      </c>
      <c r="G17" s="46">
        <f t="shared" si="0"/>
        <v>262.39999999999998</v>
      </c>
      <c r="H17" s="46">
        <f t="shared" si="6"/>
        <v>231.47499999999999</v>
      </c>
      <c r="I17" s="47">
        <f t="shared" si="1"/>
        <v>1.1335997407927421</v>
      </c>
      <c r="J17" s="48">
        <f t="shared" si="7"/>
        <v>185.79702862499997</v>
      </c>
      <c r="K17" s="49">
        <f t="shared" si="2"/>
        <v>1.4122938452886145</v>
      </c>
      <c r="L17" s="50">
        <f>'November,24'!D12/10^6</f>
        <v>11.76831874</v>
      </c>
      <c r="M17" s="50">
        <f t="shared" si="3"/>
        <v>1.3340563073230369</v>
      </c>
      <c r="N17" s="50">
        <f t="shared" si="4"/>
        <v>1.6620324125896662</v>
      </c>
      <c r="O17" s="50">
        <f t="shared" si="5"/>
        <v>0.32797610526662924</v>
      </c>
      <c r="P17" s="51">
        <f>SUM($O$10:O17)</f>
        <v>4.4036055971263419</v>
      </c>
    </row>
    <row r="18" spans="2:16" x14ac:dyDescent="0.35">
      <c r="B18" s="44">
        <v>45627</v>
      </c>
      <c r="C18" s="45">
        <v>235</v>
      </c>
      <c r="D18" s="46">
        <v>1.5</v>
      </c>
      <c r="E18" s="48">
        <f>'[1]Summary 2'!$H$7</f>
        <v>188.62642499999998</v>
      </c>
      <c r="F18" s="46">
        <f>'April, 24'!$C$12/10^7</f>
        <v>52.48</v>
      </c>
      <c r="G18" s="46">
        <f t="shared" si="0"/>
        <v>262.39999999999998</v>
      </c>
      <c r="H18" s="46">
        <f t="shared" si="6"/>
        <v>231.47499999999999</v>
      </c>
      <c r="I18" s="47">
        <f t="shared" si="1"/>
        <v>1.1335997407927421</v>
      </c>
      <c r="J18" s="48">
        <f t="shared" si="7"/>
        <v>185.79702862499997</v>
      </c>
      <c r="K18" s="49">
        <f t="shared" si="2"/>
        <v>1.4122938452886145</v>
      </c>
      <c r="L18" s="50">
        <f>'December, 24'!D12/10^6</f>
        <v>8.3251601399999995</v>
      </c>
      <c r="M18" s="50">
        <f t="shared" si="3"/>
        <v>0.94373993767620679</v>
      </c>
      <c r="N18" s="50">
        <f t="shared" si="4"/>
        <v>1.17575724267641</v>
      </c>
      <c r="O18" s="50">
        <f t="shared" si="5"/>
        <v>0.23201730500020323</v>
      </c>
      <c r="P18" s="51">
        <f>SUM($O$10:O18)</f>
        <v>4.6356229021265456</v>
      </c>
    </row>
    <row r="19" spans="2:16" x14ac:dyDescent="0.35">
      <c r="B19" s="44">
        <v>45658</v>
      </c>
      <c r="C19" s="45">
        <v>235</v>
      </c>
      <c r="D19" s="46">
        <v>1.5</v>
      </c>
      <c r="E19" s="48">
        <f>'[1]Summary 2'!$H$7</f>
        <v>188.62642499999998</v>
      </c>
      <c r="F19" s="46">
        <f>'April, 24'!$C$12/10^7</f>
        <v>52.48</v>
      </c>
      <c r="G19" s="46">
        <f t="shared" si="0"/>
        <v>262.39999999999998</v>
      </c>
      <c r="H19" s="46">
        <f t="shared" si="6"/>
        <v>231.47499999999999</v>
      </c>
      <c r="I19" s="47">
        <f t="shared" si="1"/>
        <v>1.1335997407927421</v>
      </c>
      <c r="J19" s="48">
        <f t="shared" si="7"/>
        <v>185.79702862499997</v>
      </c>
      <c r="K19" s="49">
        <f t="shared" si="2"/>
        <v>1.4122938452886145</v>
      </c>
      <c r="L19" s="50">
        <f>'January, 25'!D12/10^6</f>
        <v>8.4967552100000017</v>
      </c>
      <c r="M19" s="50">
        <f t="shared" si="3"/>
        <v>0.96319195036353822</v>
      </c>
      <c r="N19" s="50">
        <f t="shared" si="4"/>
        <v>1.1999915088006972</v>
      </c>
      <c r="O19" s="50">
        <f t="shared" si="5"/>
        <v>0.23679955843715894</v>
      </c>
      <c r="P19" s="51">
        <f>SUM($O$10:O19)</f>
        <v>4.8724224605637048</v>
      </c>
    </row>
    <row r="20" spans="2:16" x14ac:dyDescent="0.35">
      <c r="B20" s="44">
        <v>45689</v>
      </c>
      <c r="C20" s="45">
        <v>235</v>
      </c>
      <c r="D20" s="46">
        <v>1.5</v>
      </c>
      <c r="E20" s="48">
        <f>'[1]Summary 2'!$H$7</f>
        <v>188.62642499999998</v>
      </c>
      <c r="F20" s="46">
        <f>'April, 24'!$C$12/10^7</f>
        <v>52.48</v>
      </c>
      <c r="G20" s="46">
        <f t="shared" si="0"/>
        <v>262.39999999999998</v>
      </c>
      <c r="H20" s="46">
        <f t="shared" si="6"/>
        <v>231.47499999999999</v>
      </c>
      <c r="I20" s="47">
        <f t="shared" si="1"/>
        <v>1.1335997407927421</v>
      </c>
      <c r="J20" s="48">
        <f t="shared" si="7"/>
        <v>185.79702862499997</v>
      </c>
      <c r="K20" s="49">
        <f t="shared" si="2"/>
        <v>1.4122938452886145</v>
      </c>
      <c r="L20" s="50">
        <f>'February, 25'!D12/10^6</f>
        <v>6.2638605300000005</v>
      </c>
      <c r="M20" s="50">
        <f t="shared" si="3"/>
        <v>0.71007106731698877</v>
      </c>
      <c r="N20" s="50">
        <f t="shared" si="4"/>
        <v>0.88464116742652799</v>
      </c>
      <c r="O20" s="50">
        <f t="shared" si="5"/>
        <v>0.17457010010953922</v>
      </c>
      <c r="P20" s="51">
        <f>SUM($O$10:O20)</f>
        <v>5.0469925606732442</v>
      </c>
    </row>
    <row r="21" spans="2:16" ht="15" thickBot="1" x14ac:dyDescent="0.4">
      <c r="B21" s="52">
        <v>45717</v>
      </c>
      <c r="C21" s="53">
        <v>235</v>
      </c>
      <c r="D21" s="54">
        <v>1.5</v>
      </c>
      <c r="E21" s="56">
        <f>'[1]Summary 2'!$H$7</f>
        <v>188.62642499999998</v>
      </c>
      <c r="F21" s="46">
        <f>'April, 24'!$C$12/10^7</f>
        <v>52.48</v>
      </c>
      <c r="G21" s="54">
        <f t="shared" si="0"/>
        <v>262.39999999999998</v>
      </c>
      <c r="H21" s="54">
        <f t="shared" si="6"/>
        <v>231.47499999999999</v>
      </c>
      <c r="I21" s="55">
        <f t="shared" si="1"/>
        <v>1.1335997407927421</v>
      </c>
      <c r="J21" s="56">
        <f t="shared" si="7"/>
        <v>185.79702862499997</v>
      </c>
      <c r="K21" s="57">
        <f t="shared" si="2"/>
        <v>1.4122938452886145</v>
      </c>
      <c r="L21" s="58">
        <f>'March, 25'!D12/10^6</f>
        <v>5.77957798</v>
      </c>
      <c r="M21" s="58">
        <f t="shared" si="3"/>
        <v>0.65517281000194394</v>
      </c>
      <c r="N21" s="58">
        <f t="shared" si="4"/>
        <v>0.81624624095196041</v>
      </c>
      <c r="O21" s="58">
        <f t="shared" si="5"/>
        <v>0.16107343095001647</v>
      </c>
      <c r="P21" s="59">
        <f>SUM($O$10:O21)</f>
        <v>5.2080659916232603</v>
      </c>
    </row>
    <row r="22" spans="2:16" x14ac:dyDescent="0.35">
      <c r="O22" s="60">
        <f>SUM(O10:O21)</f>
        <v>5.2080659916232603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66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82</v>
      </c>
      <c r="D8" s="4"/>
      <c r="E8" s="3" t="s">
        <v>8</v>
      </c>
      <c r="F8" s="5" t="s">
        <v>83</v>
      </c>
      <c r="G8" s="6"/>
      <c r="H8" s="7"/>
      <c r="I8" s="7"/>
      <c r="J8" s="3" t="s">
        <v>9</v>
      </c>
      <c r="K8" s="5" t="s">
        <v>84</v>
      </c>
    </row>
    <row r="9" spans="1:13" ht="22.5" customHeight="1" x14ac:dyDescent="0.35">
      <c r="A9" s="68" t="s">
        <v>10</v>
      </c>
      <c r="B9" s="68"/>
      <c r="C9" s="69" t="s">
        <v>85</v>
      </c>
      <c r="D9" s="70"/>
      <c r="E9" s="8" t="s">
        <v>12</v>
      </c>
      <c r="F9" s="9"/>
      <c r="G9" s="71" t="s">
        <v>86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8325160.1399999997</v>
      </c>
      <c r="E12" s="16">
        <v>1.1335999999999999</v>
      </c>
      <c r="F12" s="17">
        <f>(C12*0.5)/12</f>
        <v>21866666.666666668</v>
      </c>
      <c r="G12" s="17">
        <f>D12*E12</f>
        <v>9437401.5347039998</v>
      </c>
      <c r="H12" s="17">
        <f>G12*(1/100)</f>
        <v>94374.015347039996</v>
      </c>
      <c r="I12" s="17">
        <f>G12-H12</f>
        <v>9343027.5193569604</v>
      </c>
      <c r="J12" s="17">
        <f>F12+I12</f>
        <v>31209694.18602363</v>
      </c>
      <c r="K12" s="17">
        <f>F12+G12</f>
        <v>31304068.201370668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31209694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87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31304068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88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74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66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89</v>
      </c>
      <c r="D8" s="4"/>
      <c r="E8" s="3" t="s">
        <v>8</v>
      </c>
      <c r="F8" s="5" t="s">
        <v>90</v>
      </c>
      <c r="G8" s="6"/>
      <c r="H8" s="7"/>
      <c r="I8" s="7"/>
      <c r="J8" s="3" t="s">
        <v>9</v>
      </c>
      <c r="K8" s="5" t="s">
        <v>91</v>
      </c>
    </row>
    <row r="9" spans="1:13" ht="22.5" customHeight="1" x14ac:dyDescent="0.35">
      <c r="A9" s="68" t="s">
        <v>10</v>
      </c>
      <c r="B9" s="68"/>
      <c r="C9" s="69" t="s">
        <v>92</v>
      </c>
      <c r="D9" s="70"/>
      <c r="E9" s="8" t="s">
        <v>12</v>
      </c>
      <c r="F9" s="9"/>
      <c r="G9" s="71" t="s">
        <v>93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8496755.2100000009</v>
      </c>
      <c r="E12" s="16">
        <v>1.1335999999999999</v>
      </c>
      <c r="F12" s="17">
        <f>(C12*0.5)/12</f>
        <v>21866666.666666668</v>
      </c>
      <c r="G12" s="17">
        <f>D12*E12</f>
        <v>9631921.7060560007</v>
      </c>
      <c r="H12" s="17">
        <f>G12*(1/100)</f>
        <v>96319.217060560011</v>
      </c>
      <c r="I12" s="17">
        <f>G12-H12</f>
        <v>9535602.4889954403</v>
      </c>
      <c r="J12" s="17">
        <f>F12+I12</f>
        <v>31402269.155662108</v>
      </c>
      <c r="K12" s="17">
        <f>F12+G12</f>
        <v>31498588.37272267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31402269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94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31498588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95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74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66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96</v>
      </c>
      <c r="D8" s="4"/>
      <c r="E8" s="3" t="s">
        <v>8</v>
      </c>
      <c r="F8" s="5" t="s">
        <v>97</v>
      </c>
      <c r="G8" s="6"/>
      <c r="H8" s="7"/>
      <c r="I8" s="7"/>
      <c r="J8" s="3" t="s">
        <v>9</v>
      </c>
      <c r="K8" s="5" t="s">
        <v>98</v>
      </c>
    </row>
    <row r="9" spans="1:13" ht="22.5" customHeight="1" x14ac:dyDescent="0.35">
      <c r="A9" s="68" t="s">
        <v>10</v>
      </c>
      <c r="B9" s="68"/>
      <c r="C9" s="69" t="s">
        <v>99</v>
      </c>
      <c r="D9" s="70"/>
      <c r="E9" s="8" t="s">
        <v>12</v>
      </c>
      <c r="F9" s="9"/>
      <c r="G9" s="71" t="s">
        <v>100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6263860.5300000003</v>
      </c>
      <c r="E12" s="16">
        <v>1.1335999999999999</v>
      </c>
      <c r="F12" s="17">
        <f>(C12*0.5)/12</f>
        <v>21866666.666666668</v>
      </c>
      <c r="G12" s="17">
        <f>D12*E12</f>
        <v>7100712.2968079997</v>
      </c>
      <c r="H12" s="17">
        <f>G12*(1/100)</f>
        <v>71007.122968080002</v>
      </c>
      <c r="I12" s="17">
        <f>G12-H12</f>
        <v>7029705.1738399193</v>
      </c>
      <c r="J12" s="17">
        <f>F12+I12</f>
        <v>28896371.840506587</v>
      </c>
      <c r="K12" s="17">
        <f>F12+G12</f>
        <v>28967378.963474669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28896372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101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28967379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102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74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66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103</v>
      </c>
      <c r="D8" s="4"/>
      <c r="E8" s="3" t="s">
        <v>8</v>
      </c>
      <c r="F8" s="5" t="s">
        <v>104</v>
      </c>
      <c r="G8" s="6"/>
      <c r="H8" s="7"/>
      <c r="I8" s="7"/>
      <c r="J8" s="3" t="s">
        <v>9</v>
      </c>
      <c r="K8" s="5" t="s">
        <v>105</v>
      </c>
    </row>
    <row r="9" spans="1:13" ht="22.5" customHeight="1" x14ac:dyDescent="0.35">
      <c r="A9" s="68" t="s">
        <v>10</v>
      </c>
      <c r="B9" s="68"/>
      <c r="C9" s="69" t="s">
        <v>106</v>
      </c>
      <c r="D9" s="70"/>
      <c r="E9" s="8" t="s">
        <v>12</v>
      </c>
      <c r="F9" s="9"/>
      <c r="G9" s="71" t="s">
        <v>107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5779577.9800000004</v>
      </c>
      <c r="E12" s="16">
        <v>1.1335999999999999</v>
      </c>
      <c r="F12" s="17">
        <f>(C12*0.5)/12</f>
        <v>21866666.666666668</v>
      </c>
      <c r="G12" s="17">
        <f>D12*E12</f>
        <v>6551729.5981280003</v>
      </c>
      <c r="H12" s="17">
        <f>G12*(1/100)</f>
        <v>65517.295981280004</v>
      </c>
      <c r="I12" s="17">
        <f>G12-H12</f>
        <v>6486212.3021467207</v>
      </c>
      <c r="J12" s="17">
        <f>F12+I12</f>
        <v>28352878.96881339</v>
      </c>
      <c r="K12" s="17">
        <f>F12+G12</f>
        <v>28418396.26479467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28352879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108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28418396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109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74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F18" sqref="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5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5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5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5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5" x14ac:dyDescent="0.3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5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  <c r="O6" s="1" t="s">
        <v>110</v>
      </c>
    </row>
    <row r="7" spans="1:15" x14ac:dyDescent="0.3">
      <c r="A7" s="67" t="s">
        <v>5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5" ht="14.5" x14ac:dyDescent="0.35">
      <c r="A8" s="3" t="s">
        <v>6</v>
      </c>
      <c r="B8" s="4"/>
      <c r="C8" s="3" t="s">
        <v>7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5" ht="22.5" customHeight="1" x14ac:dyDescent="0.35">
      <c r="A9" s="68" t="s">
        <v>10</v>
      </c>
      <c r="B9" s="68"/>
      <c r="C9" s="69" t="s">
        <v>11</v>
      </c>
      <c r="D9" s="70"/>
      <c r="E9" s="8" t="s">
        <v>12</v>
      </c>
      <c r="F9" s="9"/>
      <c r="G9" s="71" t="s">
        <v>13</v>
      </c>
      <c r="H9" s="72"/>
      <c r="I9" s="72"/>
      <c r="J9" s="73"/>
      <c r="K9" s="4"/>
    </row>
    <row r="10" spans="1:15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5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5" ht="28" x14ac:dyDescent="0.3">
      <c r="A12" s="13">
        <v>1</v>
      </c>
      <c r="B12" s="14" t="s">
        <v>36</v>
      </c>
      <c r="C12" s="13">
        <v>524800000</v>
      </c>
      <c r="D12" s="15">
        <v>4536537.67</v>
      </c>
      <c r="E12" s="16">
        <v>1.1339999999999999</v>
      </c>
      <c r="F12" s="17">
        <f>(C12*0.5)/12</f>
        <v>21866666.666666668</v>
      </c>
      <c r="G12" s="17">
        <f>D12*E12</f>
        <v>5144433.7177799996</v>
      </c>
      <c r="H12" s="17">
        <f>G12*(1/100)</f>
        <v>51444.3371778</v>
      </c>
      <c r="I12" s="17">
        <f>G12-H12</f>
        <v>5092989.3806021996</v>
      </c>
      <c r="J12" s="17">
        <f>F12+I12</f>
        <v>26959656.047268867</v>
      </c>
      <c r="K12" s="17">
        <f>F12+G12</f>
        <v>27011100.384446666</v>
      </c>
    </row>
    <row r="13" spans="1:15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5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5" ht="20.25" customHeight="1" x14ac:dyDescent="0.3">
      <c r="A15" s="2"/>
      <c r="B15" s="2"/>
      <c r="C15" s="74" t="s">
        <v>37</v>
      </c>
      <c r="D15" s="74"/>
      <c r="E15" s="74"/>
      <c r="F15" s="25">
        <f>ROUND(J12,0)</f>
        <v>26959656</v>
      </c>
      <c r="G15" s="26"/>
      <c r="H15" s="27"/>
      <c r="I15" s="2"/>
      <c r="J15" s="2"/>
      <c r="K15" s="2"/>
    </row>
    <row r="16" spans="1:15" ht="14.5" x14ac:dyDescent="0.35">
      <c r="A16" s="2"/>
      <c r="B16" s="2"/>
      <c r="C16" s="24"/>
      <c r="D16" s="24"/>
      <c r="E16" s="24"/>
      <c r="F16" s="2" t="s">
        <v>38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27011100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40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2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ht="14.5" x14ac:dyDescent="0.35">
      <c r="A27" s="32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75" t="s">
        <v>47</v>
      </c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3" ht="14.5" x14ac:dyDescent="0.35">
      <c r="A8" s="3" t="s">
        <v>6</v>
      </c>
      <c r="B8" s="4"/>
      <c r="C8" s="3" t="s">
        <v>48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3" ht="22.5" customHeight="1" x14ac:dyDescent="0.35">
      <c r="A9" s="68" t="s">
        <v>10</v>
      </c>
      <c r="B9" s="68"/>
      <c r="C9" s="69" t="s">
        <v>49</v>
      </c>
      <c r="D9" s="70"/>
      <c r="E9" s="8" t="s">
        <v>12</v>
      </c>
      <c r="F9" s="9"/>
      <c r="G9" s="71" t="s">
        <v>50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12756528</v>
      </c>
      <c r="E12" s="16">
        <v>1.1339999999999999</v>
      </c>
      <c r="F12" s="17">
        <f>(C12*0.5)/12</f>
        <v>21866666.666666668</v>
      </c>
      <c r="G12" s="17">
        <f>D12*E12</f>
        <v>14465902.751999998</v>
      </c>
      <c r="H12" s="17">
        <f>G12*(1/100)</f>
        <v>144659.02751999997</v>
      </c>
      <c r="I12" s="17">
        <f>G12-H12</f>
        <v>14321243.724479999</v>
      </c>
      <c r="J12" s="17">
        <f>F12+I12</f>
        <v>36187910.391146667</v>
      </c>
      <c r="K12" s="17">
        <f>F12+G12</f>
        <v>36332569.418666668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36187910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112</v>
      </c>
      <c r="G16" s="28"/>
      <c r="H16" s="2"/>
      <c r="I16" s="2"/>
      <c r="J16" s="2"/>
      <c r="K16" s="2"/>
    </row>
    <row r="17" spans="1:14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  <c r="N17" s="1" t="s">
        <v>111</v>
      </c>
    </row>
    <row r="18" spans="1:14" ht="26.25" customHeight="1" x14ac:dyDescent="0.35">
      <c r="A18" s="2"/>
      <c r="B18" s="2"/>
      <c r="C18" s="74" t="s">
        <v>39</v>
      </c>
      <c r="D18" s="74"/>
      <c r="E18" s="74"/>
      <c r="F18" s="25">
        <f>ROUND(K12,0)</f>
        <v>36332569</v>
      </c>
      <c r="G18" s="26"/>
      <c r="H18" s="28"/>
      <c r="I18" s="29"/>
      <c r="J18" s="2"/>
      <c r="K18" s="2"/>
    </row>
    <row r="19" spans="1:14" ht="14.5" x14ac:dyDescent="0.35">
      <c r="A19" s="2"/>
      <c r="B19" s="2"/>
      <c r="C19" s="2"/>
      <c r="D19" s="2"/>
      <c r="E19" s="2"/>
      <c r="F19" s="2" t="s">
        <v>113</v>
      </c>
      <c r="G19" s="28"/>
      <c r="H19" s="2"/>
      <c r="I19" s="2"/>
      <c r="J19" s="2"/>
      <c r="K19" s="2"/>
    </row>
    <row r="20" spans="1:14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4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4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4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4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4" s="31" customFormat="1" ht="14.5" x14ac:dyDescent="0.35">
      <c r="A25" s="30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4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4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9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75" t="s">
        <v>51</v>
      </c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3" ht="14.5" x14ac:dyDescent="0.35">
      <c r="A8" s="3" t="s">
        <v>6</v>
      </c>
      <c r="B8" s="4"/>
      <c r="C8" s="3" t="s">
        <v>52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3" ht="22.5" customHeight="1" x14ac:dyDescent="0.35">
      <c r="A9" s="68" t="s">
        <v>10</v>
      </c>
      <c r="B9" s="68"/>
      <c r="C9" s="69" t="s">
        <v>53</v>
      </c>
      <c r="D9" s="70"/>
      <c r="E9" s="8" t="s">
        <v>12</v>
      </c>
      <c r="F9" s="9"/>
      <c r="G9" s="71" t="s">
        <v>54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24678747.949999999</v>
      </c>
      <c r="E12" s="16">
        <v>1.1339999999999999</v>
      </c>
      <c r="F12" s="17">
        <f>(C12*0.5)/12</f>
        <v>21866666.666666668</v>
      </c>
      <c r="G12" s="17">
        <f>D12*E12</f>
        <v>27985700.175299998</v>
      </c>
      <c r="H12" s="17">
        <f>G12*(1/100)</f>
        <v>279857.00175299996</v>
      </c>
      <c r="I12" s="17">
        <f>G12-H12</f>
        <v>27705843.173547</v>
      </c>
      <c r="J12" s="17">
        <f>F12+I12</f>
        <v>49572509.840213671</v>
      </c>
      <c r="K12" s="17">
        <f>F12+G12</f>
        <v>49852366.841966666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49572510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114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49852367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115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47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55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3" ht="22.5" customHeight="1" x14ac:dyDescent="0.35">
      <c r="A9" s="68" t="s">
        <v>10</v>
      </c>
      <c r="B9" s="68"/>
      <c r="C9" s="69" t="s">
        <v>56</v>
      </c>
      <c r="D9" s="70"/>
      <c r="E9" s="8" t="s">
        <v>12</v>
      </c>
      <c r="F9" s="9"/>
      <c r="G9" s="71" t="s">
        <v>57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29439860.129999999</v>
      </c>
      <c r="E12" s="16">
        <v>1.1339999999999999</v>
      </c>
      <c r="F12" s="17">
        <f>(C12*0.5)/12</f>
        <v>21866666.666666668</v>
      </c>
      <c r="G12" s="17">
        <f>D12*E12</f>
        <v>33384801.387419995</v>
      </c>
      <c r="H12" s="17">
        <f>G12*(1/100)</f>
        <v>333848.01387419994</v>
      </c>
      <c r="I12" s="17">
        <f>G12-H12</f>
        <v>33050953.373545796</v>
      </c>
      <c r="J12" s="17">
        <f>F12+I12</f>
        <v>54917620.040212467</v>
      </c>
      <c r="K12" s="17">
        <f>F12+G12</f>
        <v>55251468.054086663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54917620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116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55251468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117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47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58</v>
      </c>
      <c r="D8" s="4"/>
      <c r="E8" s="3" t="s">
        <v>8</v>
      </c>
      <c r="F8" s="5" t="s">
        <v>59</v>
      </c>
      <c r="G8" s="6"/>
      <c r="H8" s="7"/>
      <c r="I8" s="7"/>
      <c r="J8" s="3" t="s">
        <v>9</v>
      </c>
      <c r="K8" s="5" t="s">
        <v>60</v>
      </c>
    </row>
    <row r="9" spans="1:13" ht="22.5" customHeight="1" x14ac:dyDescent="0.35">
      <c r="A9" s="68" t="s">
        <v>10</v>
      </c>
      <c r="B9" s="68"/>
      <c r="C9" s="69" t="s">
        <v>61</v>
      </c>
      <c r="D9" s="70"/>
      <c r="E9" s="8" t="s">
        <v>12</v>
      </c>
      <c r="F9" s="9"/>
      <c r="G9" s="71" t="s">
        <v>62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28686590.98</v>
      </c>
      <c r="E12" s="16">
        <v>1.1339999999999999</v>
      </c>
      <c r="F12" s="17">
        <f>(C12*0.5)/12</f>
        <v>21866666.666666668</v>
      </c>
      <c r="G12" s="17">
        <f>D12*E12</f>
        <v>32530594.171319999</v>
      </c>
      <c r="H12" s="17">
        <f>G12*(1/100)</f>
        <v>325305.94171320001</v>
      </c>
      <c r="I12" s="17">
        <f>G12-H12</f>
        <v>32205288.2296068</v>
      </c>
      <c r="J12" s="17">
        <f>F12+I12</f>
        <v>54071954.896273464</v>
      </c>
      <c r="K12" s="17">
        <f>F12+G12</f>
        <v>54397260.837986663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54071955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118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54397261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119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P8" sqref="P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75" t="s">
        <v>47</v>
      </c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3" ht="14.5" x14ac:dyDescent="0.35">
      <c r="A8" s="3" t="s">
        <v>6</v>
      </c>
      <c r="B8" s="4"/>
      <c r="C8" s="3" t="s">
        <v>63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3" ht="22.5" customHeight="1" x14ac:dyDescent="0.35">
      <c r="A9" s="68" t="s">
        <v>10</v>
      </c>
      <c r="B9" s="68"/>
      <c r="C9" s="69" t="s">
        <v>64</v>
      </c>
      <c r="D9" s="70"/>
      <c r="E9" s="8" t="s">
        <v>12</v>
      </c>
      <c r="F9" s="9"/>
      <c r="G9" s="71" t="s">
        <v>65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25702800.25</v>
      </c>
      <c r="E12" s="16">
        <v>1.1339999999999999</v>
      </c>
      <c r="F12" s="17">
        <f>(C12*0.5)/12</f>
        <v>21866666.666666668</v>
      </c>
      <c r="G12" s="17">
        <f>D12*E12</f>
        <v>29146975.483499996</v>
      </c>
      <c r="H12" s="17">
        <f>G12*(1/100)</f>
        <v>291469.75483499997</v>
      </c>
      <c r="I12" s="17">
        <f>G12-H12</f>
        <v>28855505.728664998</v>
      </c>
      <c r="J12" s="17">
        <f>F12+I12</f>
        <v>50722172.395331666</v>
      </c>
      <c r="K12" s="17">
        <f>F12+G12</f>
        <v>51013642.150166661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50722172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120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51013642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121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45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G13" sqref="G13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66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67</v>
      </c>
      <c r="D8" s="4"/>
      <c r="E8" s="3" t="s">
        <v>8</v>
      </c>
      <c r="F8" s="5" t="s">
        <v>68</v>
      </c>
      <c r="G8" s="6"/>
      <c r="H8" s="7"/>
      <c r="I8" s="7"/>
      <c r="J8" s="3" t="s">
        <v>9</v>
      </c>
      <c r="K8" s="5" t="s">
        <v>69</v>
      </c>
    </row>
    <row r="9" spans="1:13" ht="22.5" customHeight="1" x14ac:dyDescent="0.35">
      <c r="A9" s="68" t="s">
        <v>10</v>
      </c>
      <c r="B9" s="68"/>
      <c r="C9" s="69" t="s">
        <v>70</v>
      </c>
      <c r="D9" s="70"/>
      <c r="E9" s="8" t="s">
        <v>12</v>
      </c>
      <c r="F9" s="9"/>
      <c r="G9" s="71" t="s">
        <v>71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20439182.879999999</v>
      </c>
      <c r="E12" s="16">
        <v>1.1335999999999999</v>
      </c>
      <c r="F12" s="17">
        <f>(C12*0.5)/12</f>
        <v>21866666.666666668</v>
      </c>
      <c r="G12" s="17">
        <f>D12*E12</f>
        <v>23169857.712767996</v>
      </c>
      <c r="H12" s="17">
        <f>G12*(1/100)</f>
        <v>231698.57712767995</v>
      </c>
      <c r="I12" s="17">
        <f>G12-H12</f>
        <v>22938159.135640316</v>
      </c>
      <c r="J12" s="17">
        <f>F12+I12</f>
        <v>44804825.80230698</v>
      </c>
      <c r="K12" s="17">
        <f>F12+G12</f>
        <v>45036524.37943466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44804826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72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45036524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73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74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F15" sqref="F15:F18"/>
    </sheetView>
  </sheetViews>
  <sheetFormatPr defaultRowHeight="14" x14ac:dyDescent="0.3"/>
  <cols>
    <col min="1" max="1" width="5.26953125" style="1" customWidth="1"/>
    <col min="2" max="2" width="13.7265625" style="1" customWidth="1"/>
    <col min="3" max="3" width="12.1796875" style="1" customWidth="1"/>
    <col min="4" max="4" width="13" style="1" customWidth="1"/>
    <col min="5" max="5" width="11" style="1" customWidth="1"/>
    <col min="6" max="6" width="14.453125" style="1" customWidth="1"/>
    <col min="7" max="7" width="12.54296875" style="1" customWidth="1"/>
    <col min="8" max="8" width="10.26953125" style="1" customWidth="1"/>
    <col min="9" max="9" width="11.54296875" style="1" bestFit="1" customWidth="1"/>
    <col min="10" max="10" width="12.1796875" style="1" customWidth="1"/>
    <col min="11" max="11" width="18.4531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1796875" style="1" customWidth="1"/>
    <col min="260" max="260" width="13" style="1" customWidth="1"/>
    <col min="261" max="261" width="11" style="1" customWidth="1"/>
    <col min="262" max="262" width="14.453125" style="1" customWidth="1"/>
    <col min="263" max="263" width="12.54296875" style="1" customWidth="1"/>
    <col min="264" max="264" width="10.26953125" style="1" customWidth="1"/>
    <col min="265" max="265" width="11.54296875" style="1" bestFit="1" customWidth="1"/>
    <col min="266" max="266" width="12.1796875" style="1" customWidth="1"/>
    <col min="267" max="267" width="18.4531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1796875" style="1" customWidth="1"/>
    <col min="516" max="516" width="13" style="1" customWidth="1"/>
    <col min="517" max="517" width="11" style="1" customWidth="1"/>
    <col min="518" max="518" width="14.453125" style="1" customWidth="1"/>
    <col min="519" max="519" width="12.54296875" style="1" customWidth="1"/>
    <col min="520" max="520" width="10.26953125" style="1" customWidth="1"/>
    <col min="521" max="521" width="11.54296875" style="1" bestFit="1" customWidth="1"/>
    <col min="522" max="522" width="12.1796875" style="1" customWidth="1"/>
    <col min="523" max="523" width="18.4531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1796875" style="1" customWidth="1"/>
    <col min="772" max="772" width="13" style="1" customWidth="1"/>
    <col min="773" max="773" width="11" style="1" customWidth="1"/>
    <col min="774" max="774" width="14.453125" style="1" customWidth="1"/>
    <col min="775" max="775" width="12.54296875" style="1" customWidth="1"/>
    <col min="776" max="776" width="10.26953125" style="1" customWidth="1"/>
    <col min="777" max="777" width="11.54296875" style="1" bestFit="1" customWidth="1"/>
    <col min="778" max="778" width="12.1796875" style="1" customWidth="1"/>
    <col min="779" max="779" width="18.4531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1796875" style="1" customWidth="1"/>
    <col min="1028" max="1028" width="13" style="1" customWidth="1"/>
    <col min="1029" max="1029" width="11" style="1" customWidth="1"/>
    <col min="1030" max="1030" width="14.453125" style="1" customWidth="1"/>
    <col min="1031" max="1031" width="12.54296875" style="1" customWidth="1"/>
    <col min="1032" max="1032" width="10.26953125" style="1" customWidth="1"/>
    <col min="1033" max="1033" width="11.54296875" style="1" bestFit="1" customWidth="1"/>
    <col min="1034" max="1034" width="12.1796875" style="1" customWidth="1"/>
    <col min="1035" max="1035" width="18.4531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1796875" style="1" customWidth="1"/>
    <col min="1284" max="1284" width="13" style="1" customWidth="1"/>
    <col min="1285" max="1285" width="11" style="1" customWidth="1"/>
    <col min="1286" max="1286" width="14.453125" style="1" customWidth="1"/>
    <col min="1287" max="1287" width="12.54296875" style="1" customWidth="1"/>
    <col min="1288" max="1288" width="10.26953125" style="1" customWidth="1"/>
    <col min="1289" max="1289" width="11.54296875" style="1" bestFit="1" customWidth="1"/>
    <col min="1290" max="1290" width="12.1796875" style="1" customWidth="1"/>
    <col min="1291" max="1291" width="18.4531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1796875" style="1" customWidth="1"/>
    <col min="1540" max="1540" width="13" style="1" customWidth="1"/>
    <col min="1541" max="1541" width="11" style="1" customWidth="1"/>
    <col min="1542" max="1542" width="14.453125" style="1" customWidth="1"/>
    <col min="1543" max="1543" width="12.54296875" style="1" customWidth="1"/>
    <col min="1544" max="1544" width="10.26953125" style="1" customWidth="1"/>
    <col min="1545" max="1545" width="11.54296875" style="1" bestFit="1" customWidth="1"/>
    <col min="1546" max="1546" width="12.1796875" style="1" customWidth="1"/>
    <col min="1547" max="1547" width="18.4531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1796875" style="1" customWidth="1"/>
    <col min="1796" max="1796" width="13" style="1" customWidth="1"/>
    <col min="1797" max="1797" width="11" style="1" customWidth="1"/>
    <col min="1798" max="1798" width="14.453125" style="1" customWidth="1"/>
    <col min="1799" max="1799" width="12.54296875" style="1" customWidth="1"/>
    <col min="1800" max="1800" width="10.26953125" style="1" customWidth="1"/>
    <col min="1801" max="1801" width="11.54296875" style="1" bestFit="1" customWidth="1"/>
    <col min="1802" max="1802" width="12.1796875" style="1" customWidth="1"/>
    <col min="1803" max="1803" width="18.4531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1796875" style="1" customWidth="1"/>
    <col min="2052" max="2052" width="13" style="1" customWidth="1"/>
    <col min="2053" max="2053" width="11" style="1" customWidth="1"/>
    <col min="2054" max="2054" width="14.453125" style="1" customWidth="1"/>
    <col min="2055" max="2055" width="12.54296875" style="1" customWidth="1"/>
    <col min="2056" max="2056" width="10.26953125" style="1" customWidth="1"/>
    <col min="2057" max="2057" width="11.54296875" style="1" bestFit="1" customWidth="1"/>
    <col min="2058" max="2058" width="12.1796875" style="1" customWidth="1"/>
    <col min="2059" max="2059" width="18.4531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1796875" style="1" customWidth="1"/>
    <col min="2308" max="2308" width="13" style="1" customWidth="1"/>
    <col min="2309" max="2309" width="11" style="1" customWidth="1"/>
    <col min="2310" max="2310" width="14.453125" style="1" customWidth="1"/>
    <col min="2311" max="2311" width="12.54296875" style="1" customWidth="1"/>
    <col min="2312" max="2312" width="10.26953125" style="1" customWidth="1"/>
    <col min="2313" max="2313" width="11.54296875" style="1" bestFit="1" customWidth="1"/>
    <col min="2314" max="2314" width="12.1796875" style="1" customWidth="1"/>
    <col min="2315" max="2315" width="18.4531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1796875" style="1" customWidth="1"/>
    <col min="2564" max="2564" width="13" style="1" customWidth="1"/>
    <col min="2565" max="2565" width="11" style="1" customWidth="1"/>
    <col min="2566" max="2566" width="14.453125" style="1" customWidth="1"/>
    <col min="2567" max="2567" width="12.54296875" style="1" customWidth="1"/>
    <col min="2568" max="2568" width="10.26953125" style="1" customWidth="1"/>
    <col min="2569" max="2569" width="11.54296875" style="1" bestFit="1" customWidth="1"/>
    <col min="2570" max="2570" width="12.1796875" style="1" customWidth="1"/>
    <col min="2571" max="2571" width="18.4531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1796875" style="1" customWidth="1"/>
    <col min="2820" max="2820" width="13" style="1" customWidth="1"/>
    <col min="2821" max="2821" width="11" style="1" customWidth="1"/>
    <col min="2822" max="2822" width="14.453125" style="1" customWidth="1"/>
    <col min="2823" max="2823" width="12.54296875" style="1" customWidth="1"/>
    <col min="2824" max="2824" width="10.26953125" style="1" customWidth="1"/>
    <col min="2825" max="2825" width="11.54296875" style="1" bestFit="1" customWidth="1"/>
    <col min="2826" max="2826" width="12.1796875" style="1" customWidth="1"/>
    <col min="2827" max="2827" width="18.4531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1796875" style="1" customWidth="1"/>
    <col min="3076" max="3076" width="13" style="1" customWidth="1"/>
    <col min="3077" max="3077" width="11" style="1" customWidth="1"/>
    <col min="3078" max="3078" width="14.453125" style="1" customWidth="1"/>
    <col min="3079" max="3079" width="12.54296875" style="1" customWidth="1"/>
    <col min="3080" max="3080" width="10.26953125" style="1" customWidth="1"/>
    <col min="3081" max="3081" width="11.54296875" style="1" bestFit="1" customWidth="1"/>
    <col min="3082" max="3082" width="12.1796875" style="1" customWidth="1"/>
    <col min="3083" max="3083" width="18.4531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1796875" style="1" customWidth="1"/>
    <col min="3332" max="3332" width="13" style="1" customWidth="1"/>
    <col min="3333" max="3333" width="11" style="1" customWidth="1"/>
    <col min="3334" max="3334" width="14.453125" style="1" customWidth="1"/>
    <col min="3335" max="3335" width="12.54296875" style="1" customWidth="1"/>
    <col min="3336" max="3336" width="10.26953125" style="1" customWidth="1"/>
    <col min="3337" max="3337" width="11.54296875" style="1" bestFit="1" customWidth="1"/>
    <col min="3338" max="3338" width="12.1796875" style="1" customWidth="1"/>
    <col min="3339" max="3339" width="18.4531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1796875" style="1" customWidth="1"/>
    <col min="3588" max="3588" width="13" style="1" customWidth="1"/>
    <col min="3589" max="3589" width="11" style="1" customWidth="1"/>
    <col min="3590" max="3590" width="14.453125" style="1" customWidth="1"/>
    <col min="3591" max="3591" width="12.54296875" style="1" customWidth="1"/>
    <col min="3592" max="3592" width="10.26953125" style="1" customWidth="1"/>
    <col min="3593" max="3593" width="11.54296875" style="1" bestFit="1" customWidth="1"/>
    <col min="3594" max="3594" width="12.1796875" style="1" customWidth="1"/>
    <col min="3595" max="3595" width="18.4531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1796875" style="1" customWidth="1"/>
    <col min="3844" max="3844" width="13" style="1" customWidth="1"/>
    <col min="3845" max="3845" width="11" style="1" customWidth="1"/>
    <col min="3846" max="3846" width="14.453125" style="1" customWidth="1"/>
    <col min="3847" max="3847" width="12.54296875" style="1" customWidth="1"/>
    <col min="3848" max="3848" width="10.26953125" style="1" customWidth="1"/>
    <col min="3849" max="3849" width="11.54296875" style="1" bestFit="1" customWidth="1"/>
    <col min="3850" max="3850" width="12.1796875" style="1" customWidth="1"/>
    <col min="3851" max="3851" width="18.4531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1796875" style="1" customWidth="1"/>
    <col min="4100" max="4100" width="13" style="1" customWidth="1"/>
    <col min="4101" max="4101" width="11" style="1" customWidth="1"/>
    <col min="4102" max="4102" width="14.453125" style="1" customWidth="1"/>
    <col min="4103" max="4103" width="12.54296875" style="1" customWidth="1"/>
    <col min="4104" max="4104" width="10.26953125" style="1" customWidth="1"/>
    <col min="4105" max="4105" width="11.54296875" style="1" bestFit="1" customWidth="1"/>
    <col min="4106" max="4106" width="12.1796875" style="1" customWidth="1"/>
    <col min="4107" max="4107" width="18.4531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1796875" style="1" customWidth="1"/>
    <col min="4356" max="4356" width="13" style="1" customWidth="1"/>
    <col min="4357" max="4357" width="11" style="1" customWidth="1"/>
    <col min="4358" max="4358" width="14.453125" style="1" customWidth="1"/>
    <col min="4359" max="4359" width="12.54296875" style="1" customWidth="1"/>
    <col min="4360" max="4360" width="10.26953125" style="1" customWidth="1"/>
    <col min="4361" max="4361" width="11.54296875" style="1" bestFit="1" customWidth="1"/>
    <col min="4362" max="4362" width="12.1796875" style="1" customWidth="1"/>
    <col min="4363" max="4363" width="18.4531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1796875" style="1" customWidth="1"/>
    <col min="4612" max="4612" width="13" style="1" customWidth="1"/>
    <col min="4613" max="4613" width="11" style="1" customWidth="1"/>
    <col min="4614" max="4614" width="14.453125" style="1" customWidth="1"/>
    <col min="4615" max="4615" width="12.54296875" style="1" customWidth="1"/>
    <col min="4616" max="4616" width="10.26953125" style="1" customWidth="1"/>
    <col min="4617" max="4617" width="11.54296875" style="1" bestFit="1" customWidth="1"/>
    <col min="4618" max="4618" width="12.1796875" style="1" customWidth="1"/>
    <col min="4619" max="4619" width="18.4531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1796875" style="1" customWidth="1"/>
    <col min="4868" max="4868" width="13" style="1" customWidth="1"/>
    <col min="4869" max="4869" width="11" style="1" customWidth="1"/>
    <col min="4870" max="4870" width="14.453125" style="1" customWidth="1"/>
    <col min="4871" max="4871" width="12.54296875" style="1" customWidth="1"/>
    <col min="4872" max="4872" width="10.26953125" style="1" customWidth="1"/>
    <col min="4873" max="4873" width="11.54296875" style="1" bestFit="1" customWidth="1"/>
    <col min="4874" max="4874" width="12.1796875" style="1" customWidth="1"/>
    <col min="4875" max="4875" width="18.4531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1796875" style="1" customWidth="1"/>
    <col min="5124" max="5124" width="13" style="1" customWidth="1"/>
    <col min="5125" max="5125" width="11" style="1" customWidth="1"/>
    <col min="5126" max="5126" width="14.453125" style="1" customWidth="1"/>
    <col min="5127" max="5127" width="12.54296875" style="1" customWidth="1"/>
    <col min="5128" max="5128" width="10.26953125" style="1" customWidth="1"/>
    <col min="5129" max="5129" width="11.54296875" style="1" bestFit="1" customWidth="1"/>
    <col min="5130" max="5130" width="12.1796875" style="1" customWidth="1"/>
    <col min="5131" max="5131" width="18.4531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1796875" style="1" customWidth="1"/>
    <col min="5380" max="5380" width="13" style="1" customWidth="1"/>
    <col min="5381" max="5381" width="11" style="1" customWidth="1"/>
    <col min="5382" max="5382" width="14.453125" style="1" customWidth="1"/>
    <col min="5383" max="5383" width="12.54296875" style="1" customWidth="1"/>
    <col min="5384" max="5384" width="10.26953125" style="1" customWidth="1"/>
    <col min="5385" max="5385" width="11.54296875" style="1" bestFit="1" customWidth="1"/>
    <col min="5386" max="5386" width="12.1796875" style="1" customWidth="1"/>
    <col min="5387" max="5387" width="18.4531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1796875" style="1" customWidth="1"/>
    <col min="5636" max="5636" width="13" style="1" customWidth="1"/>
    <col min="5637" max="5637" width="11" style="1" customWidth="1"/>
    <col min="5638" max="5638" width="14.453125" style="1" customWidth="1"/>
    <col min="5639" max="5639" width="12.54296875" style="1" customWidth="1"/>
    <col min="5640" max="5640" width="10.26953125" style="1" customWidth="1"/>
    <col min="5641" max="5641" width="11.54296875" style="1" bestFit="1" customWidth="1"/>
    <col min="5642" max="5642" width="12.1796875" style="1" customWidth="1"/>
    <col min="5643" max="5643" width="18.4531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1796875" style="1" customWidth="1"/>
    <col min="5892" max="5892" width="13" style="1" customWidth="1"/>
    <col min="5893" max="5893" width="11" style="1" customWidth="1"/>
    <col min="5894" max="5894" width="14.453125" style="1" customWidth="1"/>
    <col min="5895" max="5895" width="12.54296875" style="1" customWidth="1"/>
    <col min="5896" max="5896" width="10.26953125" style="1" customWidth="1"/>
    <col min="5897" max="5897" width="11.54296875" style="1" bestFit="1" customWidth="1"/>
    <col min="5898" max="5898" width="12.1796875" style="1" customWidth="1"/>
    <col min="5899" max="5899" width="18.4531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1796875" style="1" customWidth="1"/>
    <col min="6148" max="6148" width="13" style="1" customWidth="1"/>
    <col min="6149" max="6149" width="11" style="1" customWidth="1"/>
    <col min="6150" max="6150" width="14.453125" style="1" customWidth="1"/>
    <col min="6151" max="6151" width="12.54296875" style="1" customWidth="1"/>
    <col min="6152" max="6152" width="10.26953125" style="1" customWidth="1"/>
    <col min="6153" max="6153" width="11.54296875" style="1" bestFit="1" customWidth="1"/>
    <col min="6154" max="6154" width="12.1796875" style="1" customWidth="1"/>
    <col min="6155" max="6155" width="18.4531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1796875" style="1" customWidth="1"/>
    <col min="6404" max="6404" width="13" style="1" customWidth="1"/>
    <col min="6405" max="6405" width="11" style="1" customWidth="1"/>
    <col min="6406" max="6406" width="14.453125" style="1" customWidth="1"/>
    <col min="6407" max="6407" width="12.54296875" style="1" customWidth="1"/>
    <col min="6408" max="6408" width="10.26953125" style="1" customWidth="1"/>
    <col min="6409" max="6409" width="11.54296875" style="1" bestFit="1" customWidth="1"/>
    <col min="6410" max="6410" width="12.1796875" style="1" customWidth="1"/>
    <col min="6411" max="6411" width="18.4531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1796875" style="1" customWidth="1"/>
    <col min="6660" max="6660" width="13" style="1" customWidth="1"/>
    <col min="6661" max="6661" width="11" style="1" customWidth="1"/>
    <col min="6662" max="6662" width="14.453125" style="1" customWidth="1"/>
    <col min="6663" max="6663" width="12.54296875" style="1" customWidth="1"/>
    <col min="6664" max="6664" width="10.26953125" style="1" customWidth="1"/>
    <col min="6665" max="6665" width="11.54296875" style="1" bestFit="1" customWidth="1"/>
    <col min="6666" max="6666" width="12.1796875" style="1" customWidth="1"/>
    <col min="6667" max="6667" width="18.4531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1796875" style="1" customWidth="1"/>
    <col min="6916" max="6916" width="13" style="1" customWidth="1"/>
    <col min="6917" max="6917" width="11" style="1" customWidth="1"/>
    <col min="6918" max="6918" width="14.453125" style="1" customWidth="1"/>
    <col min="6919" max="6919" width="12.54296875" style="1" customWidth="1"/>
    <col min="6920" max="6920" width="10.26953125" style="1" customWidth="1"/>
    <col min="6921" max="6921" width="11.54296875" style="1" bestFit="1" customWidth="1"/>
    <col min="6922" max="6922" width="12.1796875" style="1" customWidth="1"/>
    <col min="6923" max="6923" width="18.4531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1796875" style="1" customWidth="1"/>
    <col min="7172" max="7172" width="13" style="1" customWidth="1"/>
    <col min="7173" max="7173" width="11" style="1" customWidth="1"/>
    <col min="7174" max="7174" width="14.453125" style="1" customWidth="1"/>
    <col min="7175" max="7175" width="12.54296875" style="1" customWidth="1"/>
    <col min="7176" max="7176" width="10.26953125" style="1" customWidth="1"/>
    <col min="7177" max="7177" width="11.54296875" style="1" bestFit="1" customWidth="1"/>
    <col min="7178" max="7178" width="12.1796875" style="1" customWidth="1"/>
    <col min="7179" max="7179" width="18.4531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1796875" style="1" customWidth="1"/>
    <col min="7428" max="7428" width="13" style="1" customWidth="1"/>
    <col min="7429" max="7429" width="11" style="1" customWidth="1"/>
    <col min="7430" max="7430" width="14.453125" style="1" customWidth="1"/>
    <col min="7431" max="7431" width="12.54296875" style="1" customWidth="1"/>
    <col min="7432" max="7432" width="10.26953125" style="1" customWidth="1"/>
    <col min="7433" max="7433" width="11.54296875" style="1" bestFit="1" customWidth="1"/>
    <col min="7434" max="7434" width="12.1796875" style="1" customWidth="1"/>
    <col min="7435" max="7435" width="18.4531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1796875" style="1" customWidth="1"/>
    <col min="7684" max="7684" width="13" style="1" customWidth="1"/>
    <col min="7685" max="7685" width="11" style="1" customWidth="1"/>
    <col min="7686" max="7686" width="14.453125" style="1" customWidth="1"/>
    <col min="7687" max="7687" width="12.54296875" style="1" customWidth="1"/>
    <col min="7688" max="7688" width="10.26953125" style="1" customWidth="1"/>
    <col min="7689" max="7689" width="11.54296875" style="1" bestFit="1" customWidth="1"/>
    <col min="7690" max="7690" width="12.1796875" style="1" customWidth="1"/>
    <col min="7691" max="7691" width="18.4531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1796875" style="1" customWidth="1"/>
    <col min="7940" max="7940" width="13" style="1" customWidth="1"/>
    <col min="7941" max="7941" width="11" style="1" customWidth="1"/>
    <col min="7942" max="7942" width="14.453125" style="1" customWidth="1"/>
    <col min="7943" max="7943" width="12.54296875" style="1" customWidth="1"/>
    <col min="7944" max="7944" width="10.26953125" style="1" customWidth="1"/>
    <col min="7945" max="7945" width="11.54296875" style="1" bestFit="1" customWidth="1"/>
    <col min="7946" max="7946" width="12.1796875" style="1" customWidth="1"/>
    <col min="7947" max="7947" width="18.4531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1796875" style="1" customWidth="1"/>
    <col min="8196" max="8196" width="13" style="1" customWidth="1"/>
    <col min="8197" max="8197" width="11" style="1" customWidth="1"/>
    <col min="8198" max="8198" width="14.453125" style="1" customWidth="1"/>
    <col min="8199" max="8199" width="12.54296875" style="1" customWidth="1"/>
    <col min="8200" max="8200" width="10.26953125" style="1" customWidth="1"/>
    <col min="8201" max="8201" width="11.54296875" style="1" bestFit="1" customWidth="1"/>
    <col min="8202" max="8202" width="12.1796875" style="1" customWidth="1"/>
    <col min="8203" max="8203" width="18.4531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1796875" style="1" customWidth="1"/>
    <col min="8452" max="8452" width="13" style="1" customWidth="1"/>
    <col min="8453" max="8453" width="11" style="1" customWidth="1"/>
    <col min="8454" max="8454" width="14.453125" style="1" customWidth="1"/>
    <col min="8455" max="8455" width="12.54296875" style="1" customWidth="1"/>
    <col min="8456" max="8456" width="10.26953125" style="1" customWidth="1"/>
    <col min="8457" max="8457" width="11.54296875" style="1" bestFit="1" customWidth="1"/>
    <col min="8458" max="8458" width="12.1796875" style="1" customWidth="1"/>
    <col min="8459" max="8459" width="18.4531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1796875" style="1" customWidth="1"/>
    <col min="8708" max="8708" width="13" style="1" customWidth="1"/>
    <col min="8709" max="8709" width="11" style="1" customWidth="1"/>
    <col min="8710" max="8710" width="14.453125" style="1" customWidth="1"/>
    <col min="8711" max="8711" width="12.54296875" style="1" customWidth="1"/>
    <col min="8712" max="8712" width="10.26953125" style="1" customWidth="1"/>
    <col min="8713" max="8713" width="11.54296875" style="1" bestFit="1" customWidth="1"/>
    <col min="8714" max="8714" width="12.1796875" style="1" customWidth="1"/>
    <col min="8715" max="8715" width="18.4531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1796875" style="1" customWidth="1"/>
    <col min="8964" max="8964" width="13" style="1" customWidth="1"/>
    <col min="8965" max="8965" width="11" style="1" customWidth="1"/>
    <col min="8966" max="8966" width="14.453125" style="1" customWidth="1"/>
    <col min="8967" max="8967" width="12.54296875" style="1" customWidth="1"/>
    <col min="8968" max="8968" width="10.26953125" style="1" customWidth="1"/>
    <col min="8969" max="8969" width="11.54296875" style="1" bestFit="1" customWidth="1"/>
    <col min="8970" max="8970" width="12.1796875" style="1" customWidth="1"/>
    <col min="8971" max="8971" width="18.4531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1796875" style="1" customWidth="1"/>
    <col min="9220" max="9220" width="13" style="1" customWidth="1"/>
    <col min="9221" max="9221" width="11" style="1" customWidth="1"/>
    <col min="9222" max="9222" width="14.453125" style="1" customWidth="1"/>
    <col min="9223" max="9223" width="12.54296875" style="1" customWidth="1"/>
    <col min="9224" max="9224" width="10.26953125" style="1" customWidth="1"/>
    <col min="9225" max="9225" width="11.54296875" style="1" bestFit="1" customWidth="1"/>
    <col min="9226" max="9226" width="12.1796875" style="1" customWidth="1"/>
    <col min="9227" max="9227" width="18.4531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1796875" style="1" customWidth="1"/>
    <col min="9476" max="9476" width="13" style="1" customWidth="1"/>
    <col min="9477" max="9477" width="11" style="1" customWidth="1"/>
    <col min="9478" max="9478" width="14.453125" style="1" customWidth="1"/>
    <col min="9479" max="9479" width="12.54296875" style="1" customWidth="1"/>
    <col min="9480" max="9480" width="10.26953125" style="1" customWidth="1"/>
    <col min="9481" max="9481" width="11.54296875" style="1" bestFit="1" customWidth="1"/>
    <col min="9482" max="9482" width="12.1796875" style="1" customWidth="1"/>
    <col min="9483" max="9483" width="18.4531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1796875" style="1" customWidth="1"/>
    <col min="9732" max="9732" width="13" style="1" customWidth="1"/>
    <col min="9733" max="9733" width="11" style="1" customWidth="1"/>
    <col min="9734" max="9734" width="14.453125" style="1" customWidth="1"/>
    <col min="9735" max="9735" width="12.54296875" style="1" customWidth="1"/>
    <col min="9736" max="9736" width="10.26953125" style="1" customWidth="1"/>
    <col min="9737" max="9737" width="11.54296875" style="1" bestFit="1" customWidth="1"/>
    <col min="9738" max="9738" width="12.1796875" style="1" customWidth="1"/>
    <col min="9739" max="9739" width="18.4531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1796875" style="1" customWidth="1"/>
    <col min="9988" max="9988" width="13" style="1" customWidth="1"/>
    <col min="9989" max="9989" width="11" style="1" customWidth="1"/>
    <col min="9990" max="9990" width="14.453125" style="1" customWidth="1"/>
    <col min="9991" max="9991" width="12.54296875" style="1" customWidth="1"/>
    <col min="9992" max="9992" width="10.26953125" style="1" customWidth="1"/>
    <col min="9993" max="9993" width="11.54296875" style="1" bestFit="1" customWidth="1"/>
    <col min="9994" max="9994" width="12.1796875" style="1" customWidth="1"/>
    <col min="9995" max="9995" width="18.4531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1796875" style="1" customWidth="1"/>
    <col min="10244" max="10244" width="13" style="1" customWidth="1"/>
    <col min="10245" max="10245" width="11" style="1" customWidth="1"/>
    <col min="10246" max="10246" width="14.453125" style="1" customWidth="1"/>
    <col min="10247" max="10247" width="12.54296875" style="1" customWidth="1"/>
    <col min="10248" max="10248" width="10.26953125" style="1" customWidth="1"/>
    <col min="10249" max="10249" width="11.54296875" style="1" bestFit="1" customWidth="1"/>
    <col min="10250" max="10250" width="12.1796875" style="1" customWidth="1"/>
    <col min="10251" max="10251" width="18.4531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1796875" style="1" customWidth="1"/>
    <col min="10500" max="10500" width="13" style="1" customWidth="1"/>
    <col min="10501" max="10501" width="11" style="1" customWidth="1"/>
    <col min="10502" max="10502" width="14.453125" style="1" customWidth="1"/>
    <col min="10503" max="10503" width="12.54296875" style="1" customWidth="1"/>
    <col min="10504" max="10504" width="10.26953125" style="1" customWidth="1"/>
    <col min="10505" max="10505" width="11.54296875" style="1" bestFit="1" customWidth="1"/>
    <col min="10506" max="10506" width="12.1796875" style="1" customWidth="1"/>
    <col min="10507" max="10507" width="18.4531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1796875" style="1" customWidth="1"/>
    <col min="10756" max="10756" width="13" style="1" customWidth="1"/>
    <col min="10757" max="10757" width="11" style="1" customWidth="1"/>
    <col min="10758" max="10758" width="14.453125" style="1" customWidth="1"/>
    <col min="10759" max="10759" width="12.54296875" style="1" customWidth="1"/>
    <col min="10760" max="10760" width="10.26953125" style="1" customWidth="1"/>
    <col min="10761" max="10761" width="11.54296875" style="1" bestFit="1" customWidth="1"/>
    <col min="10762" max="10762" width="12.1796875" style="1" customWidth="1"/>
    <col min="10763" max="10763" width="18.4531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1796875" style="1" customWidth="1"/>
    <col min="11012" max="11012" width="13" style="1" customWidth="1"/>
    <col min="11013" max="11013" width="11" style="1" customWidth="1"/>
    <col min="11014" max="11014" width="14.453125" style="1" customWidth="1"/>
    <col min="11015" max="11015" width="12.54296875" style="1" customWidth="1"/>
    <col min="11016" max="11016" width="10.26953125" style="1" customWidth="1"/>
    <col min="11017" max="11017" width="11.54296875" style="1" bestFit="1" customWidth="1"/>
    <col min="11018" max="11018" width="12.1796875" style="1" customWidth="1"/>
    <col min="11019" max="11019" width="18.4531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1796875" style="1" customWidth="1"/>
    <col min="11268" max="11268" width="13" style="1" customWidth="1"/>
    <col min="11269" max="11269" width="11" style="1" customWidth="1"/>
    <col min="11270" max="11270" width="14.453125" style="1" customWidth="1"/>
    <col min="11271" max="11271" width="12.54296875" style="1" customWidth="1"/>
    <col min="11272" max="11272" width="10.26953125" style="1" customWidth="1"/>
    <col min="11273" max="11273" width="11.54296875" style="1" bestFit="1" customWidth="1"/>
    <col min="11274" max="11274" width="12.1796875" style="1" customWidth="1"/>
    <col min="11275" max="11275" width="18.4531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1796875" style="1" customWidth="1"/>
    <col min="11524" max="11524" width="13" style="1" customWidth="1"/>
    <col min="11525" max="11525" width="11" style="1" customWidth="1"/>
    <col min="11526" max="11526" width="14.453125" style="1" customWidth="1"/>
    <col min="11527" max="11527" width="12.54296875" style="1" customWidth="1"/>
    <col min="11528" max="11528" width="10.26953125" style="1" customWidth="1"/>
    <col min="11529" max="11529" width="11.54296875" style="1" bestFit="1" customWidth="1"/>
    <col min="11530" max="11530" width="12.1796875" style="1" customWidth="1"/>
    <col min="11531" max="11531" width="18.4531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1796875" style="1" customWidth="1"/>
    <col min="11780" max="11780" width="13" style="1" customWidth="1"/>
    <col min="11781" max="11781" width="11" style="1" customWidth="1"/>
    <col min="11782" max="11782" width="14.453125" style="1" customWidth="1"/>
    <col min="11783" max="11783" width="12.54296875" style="1" customWidth="1"/>
    <col min="11784" max="11784" width="10.26953125" style="1" customWidth="1"/>
    <col min="11785" max="11785" width="11.54296875" style="1" bestFit="1" customWidth="1"/>
    <col min="11786" max="11786" width="12.1796875" style="1" customWidth="1"/>
    <col min="11787" max="11787" width="18.4531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1796875" style="1" customWidth="1"/>
    <col min="12036" max="12036" width="13" style="1" customWidth="1"/>
    <col min="12037" max="12037" width="11" style="1" customWidth="1"/>
    <col min="12038" max="12038" width="14.453125" style="1" customWidth="1"/>
    <col min="12039" max="12039" width="12.54296875" style="1" customWidth="1"/>
    <col min="12040" max="12040" width="10.26953125" style="1" customWidth="1"/>
    <col min="12041" max="12041" width="11.54296875" style="1" bestFit="1" customWidth="1"/>
    <col min="12042" max="12042" width="12.1796875" style="1" customWidth="1"/>
    <col min="12043" max="12043" width="18.4531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1796875" style="1" customWidth="1"/>
    <col min="12292" max="12292" width="13" style="1" customWidth="1"/>
    <col min="12293" max="12293" width="11" style="1" customWidth="1"/>
    <col min="12294" max="12294" width="14.453125" style="1" customWidth="1"/>
    <col min="12295" max="12295" width="12.54296875" style="1" customWidth="1"/>
    <col min="12296" max="12296" width="10.26953125" style="1" customWidth="1"/>
    <col min="12297" max="12297" width="11.54296875" style="1" bestFit="1" customWidth="1"/>
    <col min="12298" max="12298" width="12.1796875" style="1" customWidth="1"/>
    <col min="12299" max="12299" width="18.4531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1796875" style="1" customWidth="1"/>
    <col min="12548" max="12548" width="13" style="1" customWidth="1"/>
    <col min="12549" max="12549" width="11" style="1" customWidth="1"/>
    <col min="12550" max="12550" width="14.453125" style="1" customWidth="1"/>
    <col min="12551" max="12551" width="12.54296875" style="1" customWidth="1"/>
    <col min="12552" max="12552" width="10.26953125" style="1" customWidth="1"/>
    <col min="12553" max="12553" width="11.54296875" style="1" bestFit="1" customWidth="1"/>
    <col min="12554" max="12554" width="12.1796875" style="1" customWidth="1"/>
    <col min="12555" max="12555" width="18.4531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1796875" style="1" customWidth="1"/>
    <col min="12804" max="12804" width="13" style="1" customWidth="1"/>
    <col min="12805" max="12805" width="11" style="1" customWidth="1"/>
    <col min="12806" max="12806" width="14.453125" style="1" customWidth="1"/>
    <col min="12807" max="12807" width="12.54296875" style="1" customWidth="1"/>
    <col min="12808" max="12808" width="10.26953125" style="1" customWidth="1"/>
    <col min="12809" max="12809" width="11.54296875" style="1" bestFit="1" customWidth="1"/>
    <col min="12810" max="12810" width="12.1796875" style="1" customWidth="1"/>
    <col min="12811" max="12811" width="18.4531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1796875" style="1" customWidth="1"/>
    <col min="13060" max="13060" width="13" style="1" customWidth="1"/>
    <col min="13061" max="13061" width="11" style="1" customWidth="1"/>
    <col min="13062" max="13062" width="14.453125" style="1" customWidth="1"/>
    <col min="13063" max="13063" width="12.54296875" style="1" customWidth="1"/>
    <col min="13064" max="13064" width="10.26953125" style="1" customWidth="1"/>
    <col min="13065" max="13065" width="11.54296875" style="1" bestFit="1" customWidth="1"/>
    <col min="13066" max="13066" width="12.1796875" style="1" customWidth="1"/>
    <col min="13067" max="13067" width="18.4531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1796875" style="1" customWidth="1"/>
    <col min="13316" max="13316" width="13" style="1" customWidth="1"/>
    <col min="13317" max="13317" width="11" style="1" customWidth="1"/>
    <col min="13318" max="13318" width="14.453125" style="1" customWidth="1"/>
    <col min="13319" max="13319" width="12.54296875" style="1" customWidth="1"/>
    <col min="13320" max="13320" width="10.26953125" style="1" customWidth="1"/>
    <col min="13321" max="13321" width="11.54296875" style="1" bestFit="1" customWidth="1"/>
    <col min="13322" max="13322" width="12.1796875" style="1" customWidth="1"/>
    <col min="13323" max="13323" width="18.4531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1796875" style="1" customWidth="1"/>
    <col min="13572" max="13572" width="13" style="1" customWidth="1"/>
    <col min="13573" max="13573" width="11" style="1" customWidth="1"/>
    <col min="13574" max="13574" width="14.453125" style="1" customWidth="1"/>
    <col min="13575" max="13575" width="12.54296875" style="1" customWidth="1"/>
    <col min="13576" max="13576" width="10.26953125" style="1" customWidth="1"/>
    <col min="13577" max="13577" width="11.54296875" style="1" bestFit="1" customWidth="1"/>
    <col min="13578" max="13578" width="12.1796875" style="1" customWidth="1"/>
    <col min="13579" max="13579" width="18.4531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1796875" style="1" customWidth="1"/>
    <col min="13828" max="13828" width="13" style="1" customWidth="1"/>
    <col min="13829" max="13829" width="11" style="1" customWidth="1"/>
    <col min="13830" max="13830" width="14.453125" style="1" customWidth="1"/>
    <col min="13831" max="13831" width="12.54296875" style="1" customWidth="1"/>
    <col min="13832" max="13832" width="10.26953125" style="1" customWidth="1"/>
    <col min="13833" max="13833" width="11.54296875" style="1" bestFit="1" customWidth="1"/>
    <col min="13834" max="13834" width="12.1796875" style="1" customWidth="1"/>
    <col min="13835" max="13835" width="18.4531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1796875" style="1" customWidth="1"/>
    <col min="14084" max="14084" width="13" style="1" customWidth="1"/>
    <col min="14085" max="14085" width="11" style="1" customWidth="1"/>
    <col min="14086" max="14086" width="14.453125" style="1" customWidth="1"/>
    <col min="14087" max="14087" width="12.54296875" style="1" customWidth="1"/>
    <col min="14088" max="14088" width="10.26953125" style="1" customWidth="1"/>
    <col min="14089" max="14089" width="11.54296875" style="1" bestFit="1" customWidth="1"/>
    <col min="14090" max="14090" width="12.1796875" style="1" customWidth="1"/>
    <col min="14091" max="14091" width="18.4531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1796875" style="1" customWidth="1"/>
    <col min="14340" max="14340" width="13" style="1" customWidth="1"/>
    <col min="14341" max="14341" width="11" style="1" customWidth="1"/>
    <col min="14342" max="14342" width="14.453125" style="1" customWidth="1"/>
    <col min="14343" max="14343" width="12.54296875" style="1" customWidth="1"/>
    <col min="14344" max="14344" width="10.26953125" style="1" customWidth="1"/>
    <col min="14345" max="14345" width="11.54296875" style="1" bestFit="1" customWidth="1"/>
    <col min="14346" max="14346" width="12.1796875" style="1" customWidth="1"/>
    <col min="14347" max="14347" width="18.4531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1796875" style="1" customWidth="1"/>
    <col min="14596" max="14596" width="13" style="1" customWidth="1"/>
    <col min="14597" max="14597" width="11" style="1" customWidth="1"/>
    <col min="14598" max="14598" width="14.453125" style="1" customWidth="1"/>
    <col min="14599" max="14599" width="12.54296875" style="1" customWidth="1"/>
    <col min="14600" max="14600" width="10.26953125" style="1" customWidth="1"/>
    <col min="14601" max="14601" width="11.54296875" style="1" bestFit="1" customWidth="1"/>
    <col min="14602" max="14602" width="12.1796875" style="1" customWidth="1"/>
    <col min="14603" max="14603" width="18.4531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1796875" style="1" customWidth="1"/>
    <col min="14852" max="14852" width="13" style="1" customWidth="1"/>
    <col min="14853" max="14853" width="11" style="1" customWidth="1"/>
    <col min="14854" max="14854" width="14.453125" style="1" customWidth="1"/>
    <col min="14855" max="14855" width="12.54296875" style="1" customWidth="1"/>
    <col min="14856" max="14856" width="10.26953125" style="1" customWidth="1"/>
    <col min="14857" max="14857" width="11.54296875" style="1" bestFit="1" customWidth="1"/>
    <col min="14858" max="14858" width="12.1796875" style="1" customWidth="1"/>
    <col min="14859" max="14859" width="18.4531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1796875" style="1" customWidth="1"/>
    <col min="15108" max="15108" width="13" style="1" customWidth="1"/>
    <col min="15109" max="15109" width="11" style="1" customWidth="1"/>
    <col min="15110" max="15110" width="14.453125" style="1" customWidth="1"/>
    <col min="15111" max="15111" width="12.54296875" style="1" customWidth="1"/>
    <col min="15112" max="15112" width="10.26953125" style="1" customWidth="1"/>
    <col min="15113" max="15113" width="11.54296875" style="1" bestFit="1" customWidth="1"/>
    <col min="15114" max="15114" width="12.1796875" style="1" customWidth="1"/>
    <col min="15115" max="15115" width="18.4531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1796875" style="1" customWidth="1"/>
    <col min="15364" max="15364" width="13" style="1" customWidth="1"/>
    <col min="15365" max="15365" width="11" style="1" customWidth="1"/>
    <col min="15366" max="15366" width="14.453125" style="1" customWidth="1"/>
    <col min="15367" max="15367" width="12.54296875" style="1" customWidth="1"/>
    <col min="15368" max="15368" width="10.26953125" style="1" customWidth="1"/>
    <col min="15369" max="15369" width="11.54296875" style="1" bestFit="1" customWidth="1"/>
    <col min="15370" max="15370" width="12.1796875" style="1" customWidth="1"/>
    <col min="15371" max="15371" width="18.4531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1796875" style="1" customWidth="1"/>
    <col min="15620" max="15620" width="13" style="1" customWidth="1"/>
    <col min="15621" max="15621" width="11" style="1" customWidth="1"/>
    <col min="15622" max="15622" width="14.453125" style="1" customWidth="1"/>
    <col min="15623" max="15623" width="12.54296875" style="1" customWidth="1"/>
    <col min="15624" max="15624" width="10.26953125" style="1" customWidth="1"/>
    <col min="15625" max="15625" width="11.54296875" style="1" bestFit="1" customWidth="1"/>
    <col min="15626" max="15626" width="12.1796875" style="1" customWidth="1"/>
    <col min="15627" max="15627" width="18.4531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1796875" style="1" customWidth="1"/>
    <col min="15876" max="15876" width="13" style="1" customWidth="1"/>
    <col min="15877" max="15877" width="11" style="1" customWidth="1"/>
    <col min="15878" max="15878" width="14.453125" style="1" customWidth="1"/>
    <col min="15879" max="15879" width="12.54296875" style="1" customWidth="1"/>
    <col min="15880" max="15880" width="10.26953125" style="1" customWidth="1"/>
    <col min="15881" max="15881" width="11.54296875" style="1" bestFit="1" customWidth="1"/>
    <col min="15882" max="15882" width="12.1796875" style="1" customWidth="1"/>
    <col min="15883" max="15883" width="18.4531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1796875" style="1" customWidth="1"/>
    <col min="16132" max="16132" width="13" style="1" customWidth="1"/>
    <col min="16133" max="16133" width="11" style="1" customWidth="1"/>
    <col min="16134" max="16134" width="14.453125" style="1" customWidth="1"/>
    <col min="16135" max="16135" width="12.54296875" style="1" customWidth="1"/>
    <col min="16136" max="16136" width="10.26953125" style="1" customWidth="1"/>
    <col min="16137" max="16137" width="11.54296875" style="1" bestFit="1" customWidth="1"/>
    <col min="16138" max="16138" width="12.1796875" style="1" customWidth="1"/>
    <col min="16139" max="16139" width="18.453125" style="1" customWidth="1"/>
    <col min="16140" max="16140" width="17.1796875" style="1" customWidth="1"/>
    <col min="16141" max="16384" width="9.1796875" style="1"/>
  </cols>
  <sheetData>
    <row r="1" spans="1:13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3" x14ac:dyDescent="0.3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3" x14ac:dyDescent="0.3">
      <c r="A3" s="63" t="s">
        <v>2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3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3" x14ac:dyDescent="0.3">
      <c r="A5" s="65" t="s">
        <v>46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3" x14ac:dyDescent="0.3">
      <c r="A6" s="2"/>
      <c r="B6" s="2"/>
      <c r="C6" s="2"/>
      <c r="D6" s="2"/>
      <c r="E6" s="61"/>
      <c r="F6" s="61"/>
      <c r="G6" s="61"/>
      <c r="H6" s="2"/>
      <c r="I6" s="2"/>
      <c r="J6" s="2"/>
      <c r="K6" s="2"/>
    </row>
    <row r="7" spans="1:13" x14ac:dyDescent="0.3">
      <c r="A7" s="67" t="s">
        <v>66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3" ht="14.5" x14ac:dyDescent="0.35">
      <c r="A8" s="3" t="s">
        <v>6</v>
      </c>
      <c r="B8" s="4"/>
      <c r="C8" s="3" t="s">
        <v>75</v>
      </c>
      <c r="D8" s="4"/>
      <c r="E8" s="3" t="s">
        <v>8</v>
      </c>
      <c r="F8" s="5" t="s">
        <v>76</v>
      </c>
      <c r="G8" s="6"/>
      <c r="H8" s="7"/>
      <c r="I8" s="7"/>
      <c r="J8" s="3" t="s">
        <v>9</v>
      </c>
      <c r="K8" s="5" t="s">
        <v>77</v>
      </c>
    </row>
    <row r="9" spans="1:13" ht="22.5" customHeight="1" x14ac:dyDescent="0.35">
      <c r="A9" s="68" t="s">
        <v>10</v>
      </c>
      <c r="B9" s="68"/>
      <c r="C9" s="69" t="s">
        <v>78</v>
      </c>
      <c r="D9" s="70"/>
      <c r="E9" s="8" t="s">
        <v>12</v>
      </c>
      <c r="F9" s="9"/>
      <c r="G9" s="71" t="s">
        <v>79</v>
      </c>
      <c r="H9" s="72"/>
      <c r="I9" s="72"/>
      <c r="J9" s="73"/>
      <c r="K9" s="4"/>
    </row>
    <row r="10" spans="1:13" ht="70" x14ac:dyDescent="0.3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3" ht="23.2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3" ht="28" x14ac:dyDescent="0.3">
      <c r="A12" s="13">
        <v>1</v>
      </c>
      <c r="B12" s="14" t="s">
        <v>36</v>
      </c>
      <c r="C12" s="13">
        <v>524800000</v>
      </c>
      <c r="D12" s="15">
        <v>11768318.74</v>
      </c>
      <c r="E12" s="16">
        <v>1.1335999999999999</v>
      </c>
      <c r="F12" s="17">
        <f>(C12*0.5)/12</f>
        <v>21866666.666666668</v>
      </c>
      <c r="G12" s="17">
        <f>D12*E12</f>
        <v>13340566.123663999</v>
      </c>
      <c r="H12" s="17">
        <f>G12*(1/100)</f>
        <v>133405.66123664001</v>
      </c>
      <c r="I12" s="17">
        <f>G12-H12</f>
        <v>13207160.462427359</v>
      </c>
      <c r="J12" s="17">
        <f>F12+I12</f>
        <v>35073827.129094027</v>
      </c>
      <c r="K12" s="17">
        <f>F12+G12</f>
        <v>35207232.790330663</v>
      </c>
    </row>
    <row r="13" spans="1:13" x14ac:dyDescent="0.3">
      <c r="A13" s="7"/>
      <c r="B13" s="3"/>
      <c r="C13" s="3"/>
      <c r="D13" s="3"/>
      <c r="E13" s="18"/>
      <c r="F13" s="19"/>
      <c r="G13" s="20"/>
      <c r="H13" s="20"/>
      <c r="I13" s="20"/>
      <c r="J13" s="21"/>
      <c r="K13" s="19"/>
    </row>
    <row r="14" spans="1:13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2"/>
      <c r="M14" s="23"/>
    </row>
    <row r="15" spans="1:13" ht="20.25" customHeight="1" x14ac:dyDescent="0.3">
      <c r="A15" s="2"/>
      <c r="B15" s="2"/>
      <c r="C15" s="74" t="s">
        <v>37</v>
      </c>
      <c r="D15" s="74"/>
      <c r="E15" s="74"/>
      <c r="F15" s="25">
        <f>ROUND(J12,0)</f>
        <v>35073827</v>
      </c>
      <c r="G15" s="26"/>
      <c r="H15" s="27"/>
      <c r="I15" s="2"/>
      <c r="J15" s="2"/>
      <c r="K15" s="2"/>
    </row>
    <row r="16" spans="1:13" ht="14.5" x14ac:dyDescent="0.35">
      <c r="A16" s="2"/>
      <c r="B16" s="2"/>
      <c r="C16" s="24"/>
      <c r="D16" s="24"/>
      <c r="E16" s="24"/>
      <c r="F16" s="2" t="s">
        <v>80</v>
      </c>
      <c r="G16" s="28"/>
      <c r="H16" s="2"/>
      <c r="I16" s="2"/>
      <c r="J16" s="2"/>
      <c r="K16" s="2"/>
    </row>
    <row r="17" spans="1:11" ht="6.75" customHeight="1" x14ac:dyDescent="0.35">
      <c r="A17" s="2"/>
      <c r="B17" s="2"/>
      <c r="C17" s="24"/>
      <c r="D17" s="24"/>
      <c r="E17" s="24"/>
      <c r="F17" s="2"/>
      <c r="G17" s="28"/>
      <c r="H17" s="2"/>
      <c r="I17" s="2"/>
      <c r="J17" s="2"/>
      <c r="K17" s="2"/>
    </row>
    <row r="18" spans="1:11" ht="19.5" customHeight="1" x14ac:dyDescent="0.35">
      <c r="A18" s="2"/>
      <c r="B18" s="2"/>
      <c r="C18" s="74" t="s">
        <v>39</v>
      </c>
      <c r="D18" s="74"/>
      <c r="E18" s="74"/>
      <c r="F18" s="25">
        <f>ROUND(K12,0)</f>
        <v>35207233</v>
      </c>
      <c r="G18" s="26"/>
      <c r="H18" s="28"/>
      <c r="I18" s="29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81</v>
      </c>
      <c r="G19" s="28"/>
      <c r="H19" s="2"/>
      <c r="I19" s="2"/>
      <c r="J19" s="2"/>
      <c r="K19" s="2"/>
    </row>
    <row r="20" spans="1:11" ht="10.5" customHeight="1" x14ac:dyDescent="0.35">
      <c r="A20" s="2"/>
      <c r="B20" s="2"/>
      <c r="C20" s="2"/>
      <c r="D20" s="2"/>
      <c r="E20" s="2"/>
      <c r="F20" s="2"/>
      <c r="G20" s="28"/>
      <c r="H20" s="2"/>
      <c r="I20" s="2"/>
      <c r="J20" s="2"/>
      <c r="K20" s="2"/>
    </row>
    <row r="21" spans="1:11" ht="14.5" x14ac:dyDescent="0.35">
      <c r="A21" s="28"/>
      <c r="B21" s="28"/>
      <c r="C21" s="28"/>
      <c r="D21" s="28"/>
      <c r="E21" s="28"/>
      <c r="F21" s="28"/>
      <c r="G21" s="2" t="s">
        <v>41</v>
      </c>
      <c r="H21" s="28"/>
      <c r="I21" s="28"/>
      <c r="J21" s="28"/>
      <c r="K21" s="28"/>
    </row>
    <row r="22" spans="1:11" ht="27" customHeight="1" x14ac:dyDescent="0.35">
      <c r="A22" s="27"/>
      <c r="B22" s="27"/>
      <c r="C22" s="27"/>
      <c r="D22" s="27"/>
      <c r="E22" s="27"/>
      <c r="F22" s="27"/>
      <c r="G22" s="27" t="s">
        <v>42</v>
      </c>
      <c r="H22" s="27"/>
      <c r="I22" s="2"/>
      <c r="J22" s="27"/>
      <c r="K22" s="28"/>
    </row>
    <row r="23" spans="1:11" ht="16.5" customHeight="1" x14ac:dyDescent="0.35">
      <c r="A23" s="27"/>
      <c r="B23" s="27"/>
      <c r="C23" s="27"/>
      <c r="D23" s="27"/>
      <c r="E23" s="27"/>
      <c r="F23" s="27"/>
      <c r="G23" s="27"/>
      <c r="H23" s="66" t="s">
        <v>43</v>
      </c>
      <c r="I23" s="66"/>
      <c r="J23" s="66"/>
      <c r="K23" s="28"/>
    </row>
    <row r="24" spans="1:11" ht="12.75" customHeight="1" x14ac:dyDescent="0.35">
      <c r="A24" s="27"/>
      <c r="B24" s="27"/>
      <c r="C24" s="27"/>
      <c r="D24" s="27"/>
      <c r="E24" s="27"/>
      <c r="F24" s="27"/>
      <c r="G24" s="27"/>
      <c r="H24" s="27" t="s">
        <v>44</v>
      </c>
      <c r="I24" s="2"/>
      <c r="J24" s="27"/>
      <c r="K24" s="28"/>
    </row>
    <row r="25" spans="1:11" s="31" customFormat="1" ht="14.5" x14ac:dyDescent="0.35">
      <c r="A25" s="30" t="s">
        <v>74</v>
      </c>
      <c r="B25" s="30"/>
      <c r="C25" s="30"/>
      <c r="D25" s="30"/>
      <c r="E25" s="30"/>
      <c r="F25" s="30"/>
      <c r="G25" s="30"/>
      <c r="H25" s="30"/>
      <c r="I25" s="30"/>
      <c r="J25" s="30"/>
      <c r="K25"/>
    </row>
    <row r="26" spans="1:11" s="31" customFormat="1" ht="14.5" x14ac:dyDescent="0.3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/>
    </row>
    <row r="27" spans="1:11" x14ac:dyDescent="0.3">
      <c r="A27" s="30"/>
    </row>
  </sheetData>
  <mergeCells count="13">
    <mergeCell ref="H23:J23"/>
    <mergeCell ref="A7:K7"/>
    <mergeCell ref="A9:B9"/>
    <mergeCell ref="C9:D9"/>
    <mergeCell ref="G9:J9"/>
    <mergeCell ref="C15:E15"/>
    <mergeCell ref="C18:E18"/>
    <mergeCell ref="E6:G6"/>
    <mergeCell ref="A1:K1"/>
    <mergeCell ref="A2:K2"/>
    <mergeCell ref="A3:K3"/>
    <mergeCell ref="A4:K4"/>
    <mergeCell ref="A5:K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 24</vt:lpstr>
      <vt:lpstr>May, 24</vt:lpstr>
      <vt:lpstr>June, 24</vt:lpstr>
      <vt:lpstr>July, 24</vt:lpstr>
      <vt:lpstr>August, 24</vt:lpstr>
      <vt:lpstr>September, 24</vt:lpstr>
      <vt:lpstr>October, 24</vt:lpstr>
      <vt:lpstr>November,24</vt:lpstr>
      <vt:lpstr>December, 24</vt:lpstr>
      <vt:lpstr>January, 25</vt:lpstr>
      <vt:lpstr>February, 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2025-11-09T09:46:58Z</dcterms:modified>
</cp:coreProperties>
</file>